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20" yWindow="1460" windowWidth="15340" windowHeight="14220" activeTab="3"/>
  </bookViews>
  <sheets>
    <sheet name="febr + mrt" sheetId="1" r:id="rId1"/>
    <sheet name="april" sheetId="2" r:id="rId2"/>
    <sheet name="mei" sheetId="3" r:id="rId3"/>
    <sheet name="juni" sheetId="4" r:id="rId4"/>
    <sheet name="juli" sheetId="5" r:id="rId5"/>
    <sheet name="aug" sheetId="6" r:id="rId6"/>
    <sheet name="sept" sheetId="7" r:id="rId7"/>
    <sheet name="okt" sheetId="8" r:id="rId8"/>
    <sheet name="totaal punten" sheetId="9" r:id="rId9"/>
    <sheet name="totaal ritten" sheetId="10" r:id="rId10"/>
    <sheet name="km-comp" sheetId="11" r:id="rId11"/>
    <sheet name="kilometers" sheetId="12" r:id="rId12"/>
    <sheet name="clubritten" sheetId="13" r:id="rId13"/>
    <sheet name="Blad1" sheetId="14" r:id="rId14"/>
  </sheets>
  <definedNames>
    <definedName name="_xlnm.Print_Titles" localSheetId="1">'april'!$2:$5</definedName>
    <definedName name="_xlnm.Print_Titles" localSheetId="5">'aug'!$2:$5</definedName>
    <definedName name="_xlnm.Print_Titles" localSheetId="0">'febr + mrt'!$2:$5</definedName>
    <definedName name="_xlnm.Print_Titles" localSheetId="4">'juli'!$2:$5</definedName>
    <definedName name="_xlnm.Print_Titles" localSheetId="3">'juni'!$2:$5</definedName>
    <definedName name="_xlnm.Print_Titles" localSheetId="11">'kilometers'!$1:$1</definedName>
    <definedName name="_xlnm.Print_Titles" localSheetId="10">'km-comp'!$2:$4</definedName>
    <definedName name="_xlnm.Print_Titles" localSheetId="2">'mei'!$2:$5</definedName>
    <definedName name="_xlnm.Print_Titles" localSheetId="7">'okt'!$2:$5</definedName>
    <definedName name="_xlnm.Print_Titles" localSheetId="6">'sept'!$2:$5</definedName>
    <definedName name="_xlnm.Print_Titles" localSheetId="8">'totaal punten'!$2:$5</definedName>
    <definedName name="_xlnm.Print_Titles" localSheetId="9">'totaal ritten'!$2:$5</definedName>
  </definedNames>
  <calcPr fullCalcOnLoad="1"/>
</workbook>
</file>

<file path=xl/sharedStrings.xml><?xml version="1.0" encoding="utf-8"?>
<sst xmlns="http://schemas.openxmlformats.org/spreadsheetml/2006/main" count="440" uniqueCount="167">
  <si>
    <t>april</t>
  </si>
  <si>
    <t>mei</t>
  </si>
  <si>
    <t>juni</t>
  </si>
  <si>
    <t>juli</t>
  </si>
  <si>
    <t>aug</t>
  </si>
  <si>
    <t>sept</t>
  </si>
  <si>
    <t>okt</t>
  </si>
  <si>
    <t xml:space="preserve"> </t>
  </si>
  <si>
    <t>t/m mei</t>
  </si>
  <si>
    <t>t/m mrt</t>
  </si>
  <si>
    <t>febr + mrt</t>
  </si>
  <si>
    <t>Totaal leden:</t>
  </si>
  <si>
    <t>totaal</t>
  </si>
  <si>
    <t>t/m sept</t>
  </si>
  <si>
    <t>t/m aug</t>
  </si>
  <si>
    <t>t/m juli</t>
  </si>
  <si>
    <t>t/m juni</t>
  </si>
  <si>
    <t>t/m apr</t>
  </si>
  <si>
    <t>za</t>
  </si>
  <si>
    <t>zo</t>
  </si>
  <si>
    <t>aalterbrug</t>
  </si>
  <si>
    <t>clubrit</t>
  </si>
  <si>
    <t>melle</t>
  </si>
  <si>
    <t>tc axel</t>
  </si>
  <si>
    <t>graauw</t>
  </si>
  <si>
    <t>drongen</t>
  </si>
  <si>
    <t>yara</t>
  </si>
  <si>
    <t>schoondijke</t>
  </si>
  <si>
    <t>wo</t>
  </si>
  <si>
    <t>do</t>
  </si>
  <si>
    <t>Frits Bakker</t>
  </si>
  <si>
    <t>Naboth Bevelander</t>
  </si>
  <si>
    <t>George de Block</t>
  </si>
  <si>
    <t>Evert Butler</t>
  </si>
  <si>
    <t>Herman Dekker</t>
  </si>
  <si>
    <t>Frans den Deurwaarder</t>
  </si>
  <si>
    <t>Bram Dieleman</t>
  </si>
  <si>
    <t>Jan van Drongelen</t>
  </si>
  <si>
    <t>Kees Faas</t>
  </si>
  <si>
    <t>Jan 't Gilde</t>
  </si>
  <si>
    <t>Johan Haak</t>
  </si>
  <si>
    <t>Piet Haak</t>
  </si>
  <si>
    <t>Hans Hamelink</t>
  </si>
  <si>
    <t>Tanneke Heerenthals</t>
  </si>
  <si>
    <t>Jan Kalisvaart</t>
  </si>
  <si>
    <t>Gerrit Kampman</t>
  </si>
  <si>
    <t>Esmiralda de Klerk</t>
  </si>
  <si>
    <t>Leo Martinu</t>
  </si>
  <si>
    <t>Michiel de Pooter</t>
  </si>
  <si>
    <t>Rob Visman</t>
  </si>
  <si>
    <t>Cor Zegers</t>
  </si>
  <si>
    <t>Monnie IJsebaert</t>
  </si>
  <si>
    <t>lovendegem</t>
  </si>
  <si>
    <t>eede</t>
  </si>
  <si>
    <t>sluiskil</t>
  </si>
  <si>
    <t>waarschoot</t>
  </si>
  <si>
    <t>lochristi</t>
  </si>
  <si>
    <t>breskens</t>
  </si>
  <si>
    <t>vbr oost-vl</t>
  </si>
  <si>
    <t>rhodeland</t>
  </si>
  <si>
    <t>axel</t>
  </si>
  <si>
    <t>wielertoerist</t>
  </si>
  <si>
    <t>organisatie</t>
  </si>
  <si>
    <t>stempelplaats</t>
  </si>
  <si>
    <t>avanti</t>
  </si>
  <si>
    <t>de ratjes</t>
  </si>
  <si>
    <t>sas v gent</t>
  </si>
  <si>
    <t>oostburg</t>
  </si>
  <si>
    <t>westdorpe</t>
  </si>
  <si>
    <t>aardenburg</t>
  </si>
  <si>
    <t>cadzand</t>
  </si>
  <si>
    <t>maldegem</t>
  </si>
  <si>
    <t>kleit</t>
  </si>
  <si>
    <t>hulst</t>
  </si>
  <si>
    <t>bentille</t>
  </si>
  <si>
    <t>ertvelde</t>
  </si>
  <si>
    <t>gontrode</t>
  </si>
  <si>
    <t>bassevelde</t>
  </si>
  <si>
    <t>hyftesp</t>
  </si>
  <si>
    <t>st-laureins</t>
  </si>
  <si>
    <t>ratjes</t>
  </si>
  <si>
    <t>betaalde kms</t>
  </si>
  <si>
    <t>bedrag</t>
  </si>
  <si>
    <t>totaal kms</t>
  </si>
  <si>
    <t>boekjes kms</t>
  </si>
  <si>
    <t>Lid VBR</t>
  </si>
  <si>
    <t>begin kms</t>
  </si>
  <si>
    <t>eind   kms</t>
  </si>
  <si>
    <t>terneuzen</t>
  </si>
  <si>
    <t>zelzate</t>
  </si>
  <si>
    <t>hijftesp</t>
  </si>
  <si>
    <t>statietrap</t>
  </si>
  <si>
    <t>freewheel</t>
  </si>
  <si>
    <t>wielertoer</t>
  </si>
  <si>
    <t>kloosterz</t>
  </si>
  <si>
    <t>Jean-Paul van Driel</t>
  </si>
  <si>
    <t>Chris van Drongelen</t>
  </si>
  <si>
    <t>Henk Franken</t>
  </si>
  <si>
    <t>Renato Ambrosini</t>
  </si>
  <si>
    <t>club: + 100%</t>
  </si>
  <si>
    <t>max: 25 euro</t>
  </si>
  <si>
    <t>min: 5 euro</t>
  </si>
  <si>
    <t>Totaal</t>
  </si>
  <si>
    <t>Charley Meyer</t>
  </si>
  <si>
    <t>Mark Otterloo</t>
  </si>
  <si>
    <t>de katte</t>
  </si>
  <si>
    <t>herne</t>
  </si>
  <si>
    <t>hoek</t>
  </si>
  <si>
    <t>Anita Wissel</t>
  </si>
  <si>
    <t>Elize Witte</t>
  </si>
  <si>
    <t>sas van gent</t>
  </si>
  <si>
    <t>Patrick Witte</t>
  </si>
  <si>
    <t>Lia van Broekhoven</t>
  </si>
  <si>
    <t>Peter van Meurs</t>
  </si>
  <si>
    <t>Rob van der Goes</t>
  </si>
  <si>
    <t>Bernard de Wever</t>
  </si>
  <si>
    <t>eendr melle</t>
  </si>
  <si>
    <t>assenede</t>
  </si>
  <si>
    <t>blijf jong</t>
  </si>
  <si>
    <t>tio</t>
  </si>
  <si>
    <t>kloosterzande</t>
  </si>
  <si>
    <t>Werner</t>
  </si>
  <si>
    <t>philippine</t>
  </si>
  <si>
    <t>gentbrugge</t>
  </si>
  <si>
    <t>heikant</t>
  </si>
  <si>
    <t>pontje-pontje</t>
  </si>
  <si>
    <t>ijzendijke</t>
  </si>
  <si>
    <t>giro di schouwen</t>
  </si>
  <si>
    <t>zomerschelde</t>
  </si>
  <si>
    <t>Jeffrey Thomas</t>
  </si>
  <si>
    <t>schipdonk</t>
  </si>
  <si>
    <t>nevele</t>
  </si>
  <si>
    <t>Wim Ijsebaert</t>
  </si>
  <si>
    <t>oordegem-lede</t>
  </si>
  <si>
    <t>erpe-mere</t>
  </si>
  <si>
    <t>Irma den Deurwaarder</t>
  </si>
  <si>
    <t>Ludwig Lauret</t>
  </si>
  <si>
    <t>vr</t>
  </si>
  <si>
    <t>ma</t>
  </si>
  <si>
    <t>de pinte</t>
  </si>
  <si>
    <t>veloridders</t>
  </si>
  <si>
    <t>boekhoute</t>
  </si>
  <si>
    <t>flandriens</t>
  </si>
  <si>
    <t>aalter</t>
  </si>
  <si>
    <t>Pascal Mortier</t>
  </si>
  <si>
    <t>Humphrey Klapwijk</t>
  </si>
  <si>
    <t>tacx classic</t>
  </si>
  <si>
    <t>st niklaas</t>
  </si>
  <si>
    <t>Inge Heerspinck</t>
  </si>
  <si>
    <t>klassement kilometers 2019</t>
  </si>
  <si>
    <t>Aantal clubritten 2019</t>
  </si>
  <si>
    <t>Inge Heerspink</t>
  </si>
  <si>
    <t>Ronnie Fieret</t>
  </si>
  <si>
    <t>absdale</t>
  </si>
  <si>
    <t>2e pasen</t>
  </si>
  <si>
    <t>koningsdag</t>
  </si>
  <si>
    <t>hemelvaart</t>
  </si>
  <si>
    <t>1e pinkster</t>
  </si>
  <si>
    <t>2e pinkster</t>
  </si>
  <si>
    <t>Delta RftR tnz</t>
  </si>
  <si>
    <t>Bentille</t>
  </si>
  <si>
    <t>Axel</t>
  </si>
  <si>
    <t>Tr rit</t>
  </si>
  <si>
    <t>klrzande</t>
  </si>
  <si>
    <t>Spie</t>
  </si>
  <si>
    <t>Jo de Roo</t>
  </si>
  <si>
    <t>goes</t>
  </si>
</sst>
</file>

<file path=xl/styles.xml><?xml version="1.0" encoding="utf-8"?>
<styleSheet xmlns="http://schemas.openxmlformats.org/spreadsheetml/2006/main">
  <numFmts count="42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[$€-413]\ #,##0_-;[Red][$€-413]\ #,##0\-"/>
    <numFmt numFmtId="187" formatCode="[$€-413]\ #,##0.00_-;[Red][$€-413]\ #,##0.00\-"/>
    <numFmt numFmtId="188" formatCode="[$€-413]\ #,##0.00;[Red][$€-413]\ #,##0.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0_ ;[Red]\-#,##0.00\ "/>
    <numFmt numFmtId="195" formatCode="[$-413]dddd\ d\ mmmm\ yyyy"/>
    <numFmt numFmtId="196" formatCode="#,##0_ ;[Red]\-#,##0\ "/>
    <numFmt numFmtId="197" formatCode="#,##0.0_ ;[Red]\-#,##0.0\ 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9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" fontId="1" fillId="0" borderId="11" xfId="0" applyNumberFormat="1" applyFont="1" applyBorder="1" applyAlignment="1">
      <alignment horizontal="right"/>
    </xf>
    <xf numFmtId="16" fontId="1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16" fontId="1" fillId="34" borderId="10" xfId="0" applyNumberFormat="1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16" fontId="1" fillId="34" borderId="14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" fontId="0" fillId="35" borderId="11" xfId="0" applyNumberFormat="1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1" fontId="0" fillId="35" borderId="12" xfId="0" applyNumberFormat="1" applyFont="1" applyFill="1" applyBorder="1" applyAlignment="1">
      <alignment horizontal="center"/>
    </xf>
    <xf numFmtId="38" fontId="0" fillId="36" borderId="11" xfId="0" applyNumberFormat="1" applyFont="1" applyFill="1" applyBorder="1" applyAlignment="1">
      <alignment horizontal="center"/>
    </xf>
    <xf numFmtId="38" fontId="0" fillId="35" borderId="11" xfId="0" applyNumberFormat="1" applyFont="1" applyFill="1" applyBorder="1" applyAlignment="1">
      <alignment horizontal="center"/>
    </xf>
    <xf numFmtId="38" fontId="0" fillId="0" borderId="11" xfId="0" applyNumberFormat="1" applyFont="1" applyBorder="1" applyAlignment="1">
      <alignment horizontal="center"/>
    </xf>
    <xf numFmtId="38" fontId="0" fillId="37" borderId="11" xfId="0" applyNumberFormat="1" applyFont="1" applyFill="1" applyBorder="1" applyAlignment="1">
      <alignment horizontal="center"/>
    </xf>
    <xf numFmtId="38" fontId="1" fillId="0" borderId="11" xfId="0" applyNumberFormat="1" applyFont="1" applyBorder="1" applyAlignment="1">
      <alignment horizontal="center"/>
    </xf>
    <xf numFmtId="40" fontId="1" fillId="0" borderId="0" xfId="0" applyNumberFormat="1" applyFont="1" applyAlignment="1">
      <alignment horizontal="center"/>
    </xf>
    <xf numFmtId="40" fontId="1" fillId="0" borderId="10" xfId="0" applyNumberFormat="1" applyFont="1" applyBorder="1" applyAlignment="1">
      <alignment horizontal="center"/>
    </xf>
    <xf numFmtId="40" fontId="1" fillId="0" borderId="12" xfId="0" applyNumberFormat="1" applyFont="1" applyFill="1" applyBorder="1" applyAlignment="1">
      <alignment horizontal="center"/>
    </xf>
    <xf numFmtId="40" fontId="1" fillId="0" borderId="0" xfId="0" applyNumberFormat="1" applyFont="1" applyBorder="1" applyAlignment="1">
      <alignment horizontal="center"/>
    </xf>
    <xf numFmtId="38" fontId="0" fillId="0" borderId="11" xfId="0" applyNumberFormat="1" applyFont="1" applyFill="1" applyBorder="1" applyAlignment="1">
      <alignment horizontal="center"/>
    </xf>
    <xf numFmtId="16" fontId="1" fillId="38" borderId="10" xfId="0" applyNumberFormat="1" applyFont="1" applyFill="1" applyBorder="1" applyAlignment="1">
      <alignment horizontal="center"/>
    </xf>
    <xf numFmtId="0" fontId="0" fillId="38" borderId="0" xfId="0" applyFont="1" applyFill="1" applyAlignment="1">
      <alignment horizontal="center"/>
    </xf>
    <xf numFmtId="16" fontId="1" fillId="39" borderId="14" xfId="0" applyNumberFormat="1" applyFont="1" applyFill="1" applyBorder="1" applyAlignment="1">
      <alignment horizontal="center"/>
    </xf>
    <xf numFmtId="16" fontId="1" fillId="0" borderId="14" xfId="0" applyNumberFormat="1" applyFont="1" applyFill="1" applyBorder="1" applyAlignment="1">
      <alignment horizontal="center"/>
    </xf>
    <xf numFmtId="0" fontId="0" fillId="39" borderId="0" xfId="0" applyFont="1" applyFill="1" applyAlignment="1">
      <alignment horizontal="center"/>
    </xf>
    <xf numFmtId="16" fontId="1" fillId="38" borderId="14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38" borderId="0" xfId="0" applyFont="1" applyFill="1" applyAlignment="1">
      <alignment horizontal="center"/>
    </xf>
    <xf numFmtId="0" fontId="1" fillId="38" borderId="0" xfId="0" applyFont="1" applyFill="1" applyAlignment="1">
      <alignment horizontal="left"/>
    </xf>
    <xf numFmtId="0" fontId="0" fillId="35" borderId="12" xfId="0" applyFont="1" applyFill="1" applyBorder="1" applyAlignment="1" applyProtection="1">
      <alignment horizontal="center"/>
      <protection locked="0"/>
    </xf>
    <xf numFmtId="0" fontId="0" fillId="40" borderId="0" xfId="0" applyFont="1" applyFill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38" borderId="13" xfId="0" applyFont="1" applyFill="1" applyBorder="1" applyAlignment="1">
      <alignment horizontal="left"/>
    </xf>
    <xf numFmtId="16" fontId="1" fillId="41" borderId="10" xfId="0" applyNumberFormat="1" applyFont="1" applyFill="1" applyBorder="1" applyAlignment="1">
      <alignment horizontal="center"/>
    </xf>
    <xf numFmtId="0" fontId="0" fillId="41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9"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name val="Cambria"/>
        <color auto="1"/>
      </font>
      <fill>
        <patternFill>
          <bgColor rgb="FF28F83C"/>
        </patternFill>
      </fill>
    </dxf>
    <dxf>
      <font>
        <color indexed="10"/>
      </font>
      <fill>
        <patternFill>
          <bgColor indexed="13"/>
        </patternFill>
      </fill>
    </dxf>
    <dxf>
      <font>
        <name val="Cambria"/>
        <color auto="1"/>
      </font>
      <fill>
        <patternFill>
          <bgColor rgb="FF28F83C"/>
        </patternFill>
      </fill>
    </dxf>
    <dxf>
      <font>
        <color indexed="10"/>
      </font>
      <fill>
        <patternFill>
          <bgColor indexed="13"/>
        </patternFill>
      </fill>
    </dxf>
    <dxf>
      <font>
        <name val="Cambria"/>
        <color auto="1"/>
      </font>
      <fill>
        <patternFill>
          <bgColor rgb="FF28F83C"/>
        </patternFill>
      </fill>
    </dxf>
    <dxf>
      <font>
        <color indexed="10"/>
      </font>
      <fill>
        <patternFill>
          <bgColor indexed="13"/>
        </patternFill>
      </fill>
    </dxf>
    <dxf>
      <font>
        <name val="Cambria"/>
        <color auto="1"/>
      </font>
      <fill>
        <patternFill>
          <bgColor rgb="FF28F83C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>
          <bgColor rgb="FF28F83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5"/>
  <sheetViews>
    <sheetView zoomScalePageLayoutView="0" workbookViewId="0" topLeftCell="A1">
      <pane xSplit="2" ySplit="5" topLeftCell="C51" activePane="bottomRight" state="frozen"/>
      <selection pane="topLeft" activeCell="B44" sqref="B44"/>
      <selection pane="topRight" activeCell="B44" sqref="B44"/>
      <selection pane="bottomLeft" activeCell="B44" sqref="B44"/>
      <selection pane="bottomRight" activeCell="S49" sqref="S49"/>
    </sheetView>
  </sheetViews>
  <sheetFormatPr defaultColWidth="8.8515625" defaultRowHeight="19.5" customHeight="1"/>
  <cols>
    <col min="1" max="1" width="4.421875" style="17" customWidth="1"/>
    <col min="2" max="2" width="22.00390625" style="34" bestFit="1" customWidth="1"/>
    <col min="3" max="6" width="9.140625" style="20" customWidth="1"/>
    <col min="7" max="7" width="10.421875" style="20" bestFit="1" customWidth="1"/>
    <col min="8" max="8" width="9.140625" style="20" customWidth="1"/>
    <col min="9" max="9" width="9.28125" style="20" customWidth="1"/>
    <col min="10" max="10" width="9.421875" style="20" customWidth="1"/>
    <col min="11" max="11" width="9.140625" style="20" customWidth="1"/>
    <col min="12" max="12" width="10.421875" style="20" customWidth="1"/>
    <col min="13" max="14" width="9.140625" style="20" customWidth="1"/>
    <col min="15" max="16" width="10.8515625" style="20" bestFit="1" customWidth="1"/>
    <col min="17" max="28" width="9.140625" style="20" customWidth="1"/>
  </cols>
  <sheetData>
    <row r="1" spans="2:16" ht="19.5" customHeight="1">
      <c r="B1" s="16" t="s">
        <v>62</v>
      </c>
      <c r="C1" s="39" t="s">
        <v>58</v>
      </c>
      <c r="D1" s="39" t="s">
        <v>58</v>
      </c>
      <c r="E1" s="36" t="s">
        <v>118</v>
      </c>
      <c r="F1" s="36" t="s">
        <v>23</v>
      </c>
      <c r="G1" s="74" t="s">
        <v>160</v>
      </c>
      <c r="H1" s="66" t="s">
        <v>23</v>
      </c>
      <c r="I1" s="59" t="s">
        <v>116</v>
      </c>
      <c r="J1" s="20" t="s">
        <v>24</v>
      </c>
      <c r="K1" s="36" t="s">
        <v>162</v>
      </c>
      <c r="L1" s="36" t="s">
        <v>110</v>
      </c>
      <c r="M1" s="59" t="s">
        <v>59</v>
      </c>
      <c r="N1" s="59" t="s">
        <v>59</v>
      </c>
      <c r="O1" s="59" t="s">
        <v>52</v>
      </c>
      <c r="P1" s="59" t="s">
        <v>52</v>
      </c>
    </row>
    <row r="2" spans="2:16" ht="19.5" customHeight="1">
      <c r="B2" s="16" t="s">
        <v>63</v>
      </c>
      <c r="C2" s="20" t="s">
        <v>20</v>
      </c>
      <c r="D2" s="20" t="s">
        <v>20</v>
      </c>
      <c r="E2" s="20" t="s">
        <v>117</v>
      </c>
      <c r="F2" s="20" t="s">
        <v>21</v>
      </c>
      <c r="G2" s="20" t="s">
        <v>160</v>
      </c>
      <c r="H2" s="6" t="s">
        <v>153</v>
      </c>
      <c r="I2" s="20" t="s">
        <v>76</v>
      </c>
      <c r="J2" s="20" t="s">
        <v>24</v>
      </c>
      <c r="K2" s="20" t="s">
        <v>161</v>
      </c>
      <c r="L2" s="20" t="s">
        <v>110</v>
      </c>
      <c r="M2" s="20" t="s">
        <v>22</v>
      </c>
      <c r="N2" s="20" t="s">
        <v>22</v>
      </c>
      <c r="O2" s="20" t="s">
        <v>52</v>
      </c>
      <c r="P2" s="20" t="s">
        <v>52</v>
      </c>
    </row>
    <row r="3" spans="2:8" ht="19.5" customHeight="1">
      <c r="B3" s="16"/>
      <c r="G3" s="36"/>
      <c r="H3" s="6"/>
    </row>
    <row r="4" spans="3:16" ht="19.5" customHeight="1" thickBot="1">
      <c r="C4" s="20" t="s">
        <v>18</v>
      </c>
      <c r="D4" s="20" t="s">
        <v>19</v>
      </c>
      <c r="E4" s="36" t="s">
        <v>18</v>
      </c>
      <c r="F4" s="36" t="s">
        <v>19</v>
      </c>
      <c r="G4" s="36" t="s">
        <v>18</v>
      </c>
      <c r="H4" s="6" t="s">
        <v>19</v>
      </c>
      <c r="I4" s="20" t="s">
        <v>18</v>
      </c>
      <c r="J4" s="20" t="s">
        <v>19</v>
      </c>
      <c r="K4" s="20" t="s">
        <v>18</v>
      </c>
      <c r="L4" s="36" t="s">
        <v>19</v>
      </c>
      <c r="M4" s="36" t="s">
        <v>18</v>
      </c>
      <c r="N4" s="20" t="s">
        <v>19</v>
      </c>
      <c r="O4" s="20" t="s">
        <v>18</v>
      </c>
      <c r="P4" s="20" t="s">
        <v>19</v>
      </c>
    </row>
    <row r="5" spans="1:28" s="1" customFormat="1" ht="19.5" customHeight="1" thickBot="1">
      <c r="A5" s="17"/>
      <c r="B5" s="26"/>
      <c r="C5" s="38">
        <v>43512</v>
      </c>
      <c r="D5" s="58">
        <f>$C5+1</f>
        <v>43513</v>
      </c>
      <c r="E5" s="19">
        <f>$C5+7</f>
        <v>43519</v>
      </c>
      <c r="F5" s="19">
        <f>$C5+8</f>
        <v>43520</v>
      </c>
      <c r="G5" s="73">
        <f>$C5+14</f>
        <v>43526</v>
      </c>
      <c r="H5" s="58">
        <f>$C5+15</f>
        <v>43527</v>
      </c>
      <c r="I5" s="58">
        <f>$C5+21</f>
        <v>43533</v>
      </c>
      <c r="J5" s="19">
        <f>$C5+22</f>
        <v>43534</v>
      </c>
      <c r="K5" s="19">
        <f>$C5+28</f>
        <v>43540</v>
      </c>
      <c r="L5" s="19">
        <f>$C5+29</f>
        <v>43541</v>
      </c>
      <c r="M5" s="58">
        <f>$C5+35</f>
        <v>43547</v>
      </c>
      <c r="N5" s="58">
        <f>$C5+36</f>
        <v>43548</v>
      </c>
      <c r="O5" s="58">
        <f>$C5+42</f>
        <v>43554</v>
      </c>
      <c r="P5" s="58">
        <f>$C5+43</f>
        <v>43555</v>
      </c>
      <c r="Q5" s="4" t="s">
        <v>12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17" ht="19.5" customHeight="1">
      <c r="A6" s="14">
        <v>1</v>
      </c>
      <c r="B6" s="28" t="s">
        <v>98</v>
      </c>
      <c r="C6" s="68"/>
      <c r="D6" s="44"/>
      <c r="E6" s="44"/>
      <c r="F6" s="44">
        <v>1</v>
      </c>
      <c r="G6" s="44"/>
      <c r="H6" s="44">
        <v>2</v>
      </c>
      <c r="I6" s="44"/>
      <c r="J6" s="44"/>
      <c r="K6" s="44"/>
      <c r="L6" s="44"/>
      <c r="M6" s="44">
        <v>2</v>
      </c>
      <c r="N6" s="44">
        <v>1</v>
      </c>
      <c r="O6" s="44">
        <v>1</v>
      </c>
      <c r="P6" s="44"/>
      <c r="Q6" s="11">
        <f aca="true" t="shared" si="0" ref="Q6:Q51">SUM(C6:P6)</f>
        <v>7</v>
      </c>
    </row>
    <row r="7" spans="1:17" ht="19.5" customHeight="1">
      <c r="A7" s="14">
        <v>2</v>
      </c>
      <c r="B7" s="28" t="s">
        <v>30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11">
        <f t="shared" si="0"/>
        <v>0</v>
      </c>
    </row>
    <row r="8" spans="1:17" ht="19.5" customHeight="1">
      <c r="A8" s="14">
        <v>3</v>
      </c>
      <c r="B8" s="28" t="s">
        <v>31</v>
      </c>
      <c r="C8" s="45"/>
      <c r="D8" s="45"/>
      <c r="E8" s="45"/>
      <c r="F8" s="45">
        <v>1</v>
      </c>
      <c r="G8" s="45"/>
      <c r="H8" s="45"/>
      <c r="I8" s="45"/>
      <c r="J8" s="45"/>
      <c r="K8" s="45"/>
      <c r="L8" s="45"/>
      <c r="M8" s="45"/>
      <c r="N8" s="45">
        <v>1</v>
      </c>
      <c r="O8" s="45">
        <v>2</v>
      </c>
      <c r="P8" s="45">
        <v>1</v>
      </c>
      <c r="Q8" s="11">
        <f t="shared" si="0"/>
        <v>5</v>
      </c>
    </row>
    <row r="9" spans="1:17" ht="19.5" customHeight="1">
      <c r="A9" s="14">
        <v>4</v>
      </c>
      <c r="B9" s="28" t="s">
        <v>32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>
        <v>1</v>
      </c>
      <c r="P9" s="45"/>
      <c r="Q9" s="11">
        <f t="shared" si="0"/>
        <v>1</v>
      </c>
    </row>
    <row r="10" spans="1:17" ht="19.5" customHeight="1">
      <c r="A10" s="14">
        <v>5</v>
      </c>
      <c r="B10" s="28" t="s">
        <v>112</v>
      </c>
      <c r="C10" s="45"/>
      <c r="D10" s="45"/>
      <c r="E10" s="45"/>
      <c r="F10" s="45">
        <v>1</v>
      </c>
      <c r="G10" s="45"/>
      <c r="H10" s="45"/>
      <c r="I10" s="45"/>
      <c r="J10" s="45"/>
      <c r="K10" s="45"/>
      <c r="L10" s="45">
        <v>1</v>
      </c>
      <c r="M10" s="45"/>
      <c r="N10" s="45">
        <v>1</v>
      </c>
      <c r="O10" s="45">
        <v>1</v>
      </c>
      <c r="P10" s="45">
        <v>1</v>
      </c>
      <c r="Q10" s="11">
        <f t="shared" si="0"/>
        <v>5</v>
      </c>
    </row>
    <row r="11" spans="1:17" ht="19.5" customHeight="1">
      <c r="A11" s="14">
        <v>6</v>
      </c>
      <c r="B11" s="28" t="s">
        <v>33</v>
      </c>
      <c r="C11" s="45"/>
      <c r="D11" s="45"/>
      <c r="E11" s="45"/>
      <c r="F11" s="45"/>
      <c r="G11" s="45"/>
      <c r="H11" s="45">
        <v>3</v>
      </c>
      <c r="I11" s="45"/>
      <c r="J11" s="45"/>
      <c r="K11" s="45"/>
      <c r="L11" s="45"/>
      <c r="M11" s="45"/>
      <c r="N11" s="45"/>
      <c r="O11" s="45"/>
      <c r="P11" s="45"/>
      <c r="Q11" s="11">
        <f t="shared" si="0"/>
        <v>3</v>
      </c>
    </row>
    <row r="12" spans="1:17" ht="19.5" customHeight="1">
      <c r="A12" s="14">
        <v>7</v>
      </c>
      <c r="B12" s="28" t="s">
        <v>34</v>
      </c>
      <c r="C12" s="45"/>
      <c r="D12" s="45"/>
      <c r="E12" s="45"/>
      <c r="F12" s="45"/>
      <c r="G12" s="45"/>
      <c r="H12" s="45">
        <v>2</v>
      </c>
      <c r="I12" s="45"/>
      <c r="J12" s="45"/>
      <c r="K12" s="45"/>
      <c r="L12" s="45">
        <v>1</v>
      </c>
      <c r="M12" s="45"/>
      <c r="N12" s="45">
        <v>1</v>
      </c>
      <c r="O12" s="45"/>
      <c r="P12" s="45"/>
      <c r="Q12" s="11">
        <f t="shared" si="0"/>
        <v>4</v>
      </c>
    </row>
    <row r="13" spans="1:17" ht="19.5" customHeight="1">
      <c r="A13" s="14">
        <v>8</v>
      </c>
      <c r="B13" s="28" t="s">
        <v>35</v>
      </c>
      <c r="C13" s="45"/>
      <c r="D13" s="45">
        <v>1</v>
      </c>
      <c r="E13" s="45"/>
      <c r="F13" s="45">
        <v>1</v>
      </c>
      <c r="G13" s="45"/>
      <c r="H13" s="45">
        <v>2</v>
      </c>
      <c r="I13" s="45"/>
      <c r="J13" s="45"/>
      <c r="K13" s="45"/>
      <c r="L13" s="45"/>
      <c r="M13" s="45"/>
      <c r="N13" s="45">
        <v>1</v>
      </c>
      <c r="O13" s="45"/>
      <c r="P13" s="45">
        <v>1</v>
      </c>
      <c r="Q13" s="11">
        <f t="shared" si="0"/>
        <v>6</v>
      </c>
    </row>
    <row r="14" spans="1:17" ht="19.5" customHeight="1">
      <c r="A14" s="14">
        <v>9</v>
      </c>
      <c r="B14" s="28" t="s">
        <v>135</v>
      </c>
      <c r="C14" s="45"/>
      <c r="D14" s="45">
        <v>1</v>
      </c>
      <c r="E14" s="45"/>
      <c r="F14" s="45">
        <v>1</v>
      </c>
      <c r="G14" s="45">
        <v>1</v>
      </c>
      <c r="H14" s="45"/>
      <c r="I14" s="45"/>
      <c r="J14" s="45"/>
      <c r="K14" s="45"/>
      <c r="L14" s="45"/>
      <c r="M14" s="45"/>
      <c r="N14" s="45">
        <v>1</v>
      </c>
      <c r="O14" s="45">
        <v>1</v>
      </c>
      <c r="P14" s="45"/>
      <c r="Q14" s="11">
        <f t="shared" si="0"/>
        <v>5</v>
      </c>
    </row>
    <row r="15" spans="1:17" ht="19.5" customHeight="1">
      <c r="A15" s="14">
        <v>10</v>
      </c>
      <c r="B15" s="28" t="s">
        <v>36</v>
      </c>
      <c r="C15" s="45">
        <v>2</v>
      </c>
      <c r="D15" s="45"/>
      <c r="E15" s="45">
        <v>2</v>
      </c>
      <c r="F15" s="45"/>
      <c r="G15" s="45">
        <v>2</v>
      </c>
      <c r="H15" s="45">
        <v>3</v>
      </c>
      <c r="I15" s="45">
        <v>2</v>
      </c>
      <c r="J15" s="45"/>
      <c r="K15" s="45"/>
      <c r="L15" s="45">
        <v>1</v>
      </c>
      <c r="M15" s="45">
        <v>2</v>
      </c>
      <c r="N15" s="45">
        <v>1</v>
      </c>
      <c r="O15" s="45">
        <v>2</v>
      </c>
      <c r="P15" s="45">
        <v>1</v>
      </c>
      <c r="Q15" s="11">
        <f t="shared" si="0"/>
        <v>18</v>
      </c>
    </row>
    <row r="16" spans="1:17" ht="19.5" customHeight="1">
      <c r="A16" s="14">
        <v>11</v>
      </c>
      <c r="B16" s="28" t="s">
        <v>95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>
        <v>2</v>
      </c>
      <c r="N16" s="45"/>
      <c r="O16" s="45">
        <v>2</v>
      </c>
      <c r="P16" s="45"/>
      <c r="Q16" s="11">
        <f t="shared" si="0"/>
        <v>4</v>
      </c>
    </row>
    <row r="17" spans="1:17" ht="19.5" customHeight="1">
      <c r="A17" s="14">
        <v>12</v>
      </c>
      <c r="B17" s="28" t="s">
        <v>96</v>
      </c>
      <c r="C17" s="45">
        <v>2</v>
      </c>
      <c r="D17" s="45"/>
      <c r="E17" s="45"/>
      <c r="F17" s="45"/>
      <c r="G17" s="45">
        <v>1</v>
      </c>
      <c r="H17" s="45"/>
      <c r="I17" s="45"/>
      <c r="J17" s="45"/>
      <c r="K17" s="45"/>
      <c r="L17" s="45"/>
      <c r="M17" s="45">
        <v>2</v>
      </c>
      <c r="N17" s="45"/>
      <c r="O17" s="45">
        <v>1</v>
      </c>
      <c r="P17" s="45"/>
      <c r="Q17" s="11">
        <f t="shared" si="0"/>
        <v>6</v>
      </c>
    </row>
    <row r="18" spans="1:17" ht="19.5" customHeight="1">
      <c r="A18" s="14">
        <v>13</v>
      </c>
      <c r="B18" s="28" t="s">
        <v>37</v>
      </c>
      <c r="C18" s="45">
        <v>2</v>
      </c>
      <c r="D18" s="45"/>
      <c r="E18" s="45">
        <v>2</v>
      </c>
      <c r="F18" s="45"/>
      <c r="G18" s="45">
        <v>1</v>
      </c>
      <c r="H18" s="45">
        <v>3</v>
      </c>
      <c r="I18" s="45"/>
      <c r="J18" s="45"/>
      <c r="K18" s="45"/>
      <c r="L18" s="45"/>
      <c r="M18" s="45"/>
      <c r="N18" s="45"/>
      <c r="O18" s="45">
        <v>1</v>
      </c>
      <c r="P18" s="45"/>
      <c r="Q18" s="11">
        <f t="shared" si="0"/>
        <v>9</v>
      </c>
    </row>
    <row r="19" spans="1:17" ht="19.5" customHeight="1">
      <c r="A19" s="14">
        <v>14</v>
      </c>
      <c r="B19" s="28" t="s">
        <v>38</v>
      </c>
      <c r="C19" s="45">
        <v>2</v>
      </c>
      <c r="D19" s="45"/>
      <c r="E19" s="45"/>
      <c r="F19" s="45">
        <v>1</v>
      </c>
      <c r="G19" s="45"/>
      <c r="H19" s="45">
        <v>2</v>
      </c>
      <c r="I19" s="45"/>
      <c r="J19" s="45"/>
      <c r="K19" s="45"/>
      <c r="L19" s="45">
        <v>1</v>
      </c>
      <c r="M19" s="45"/>
      <c r="N19" s="45">
        <v>1</v>
      </c>
      <c r="O19" s="45"/>
      <c r="P19" s="45">
        <v>1</v>
      </c>
      <c r="Q19" s="11">
        <f t="shared" si="0"/>
        <v>8</v>
      </c>
    </row>
    <row r="20" spans="1:17" ht="19.5" customHeight="1">
      <c r="A20" s="14">
        <v>15</v>
      </c>
      <c r="B20" s="28" t="s">
        <v>152</v>
      </c>
      <c r="C20" s="45"/>
      <c r="D20" s="45">
        <v>1</v>
      </c>
      <c r="E20" s="45">
        <v>2</v>
      </c>
      <c r="F20" s="45"/>
      <c r="G20" s="45"/>
      <c r="H20" s="45"/>
      <c r="I20" s="45">
        <v>2</v>
      </c>
      <c r="J20" s="45"/>
      <c r="K20" s="45"/>
      <c r="L20" s="45"/>
      <c r="M20" s="45">
        <v>2</v>
      </c>
      <c r="N20" s="45">
        <v>1</v>
      </c>
      <c r="O20" s="45"/>
      <c r="P20" s="45">
        <v>1</v>
      </c>
      <c r="Q20" s="11">
        <f t="shared" si="0"/>
        <v>9</v>
      </c>
    </row>
    <row r="21" spans="1:17" ht="19.5" customHeight="1">
      <c r="A21" s="14">
        <v>16</v>
      </c>
      <c r="B21" s="28" t="s">
        <v>97</v>
      </c>
      <c r="C21" s="45">
        <v>1</v>
      </c>
      <c r="D21" s="45">
        <v>1</v>
      </c>
      <c r="E21" s="45"/>
      <c r="F21" s="45">
        <v>1</v>
      </c>
      <c r="G21" s="45"/>
      <c r="H21" s="45"/>
      <c r="I21" s="45"/>
      <c r="J21" s="45"/>
      <c r="K21" s="45"/>
      <c r="L21" s="45"/>
      <c r="M21" s="45"/>
      <c r="N21" s="45"/>
      <c r="O21" s="45">
        <v>1</v>
      </c>
      <c r="P21" s="45"/>
      <c r="Q21" s="11">
        <f t="shared" si="0"/>
        <v>4</v>
      </c>
    </row>
    <row r="22" spans="1:17" ht="19.5" customHeight="1">
      <c r="A22" s="14">
        <v>17</v>
      </c>
      <c r="B22" s="28" t="s">
        <v>39</v>
      </c>
      <c r="C22" s="45"/>
      <c r="D22" s="45"/>
      <c r="E22" s="45"/>
      <c r="F22" s="45"/>
      <c r="G22" s="45"/>
      <c r="H22" s="45">
        <v>2</v>
      </c>
      <c r="I22" s="45"/>
      <c r="J22" s="45"/>
      <c r="K22" s="45"/>
      <c r="L22" s="45"/>
      <c r="M22" s="45"/>
      <c r="N22" s="45">
        <v>1</v>
      </c>
      <c r="O22" s="45"/>
      <c r="P22" s="45">
        <v>1</v>
      </c>
      <c r="Q22" s="11">
        <f t="shared" si="0"/>
        <v>4</v>
      </c>
    </row>
    <row r="23" spans="1:17" ht="19.5" customHeight="1">
      <c r="A23" s="14">
        <v>18</v>
      </c>
      <c r="B23" s="28" t="s">
        <v>114</v>
      </c>
      <c r="C23" s="45"/>
      <c r="D23" s="45"/>
      <c r="E23" s="45"/>
      <c r="F23" s="45"/>
      <c r="G23" s="45"/>
      <c r="H23" s="45">
        <v>2</v>
      </c>
      <c r="I23" s="45"/>
      <c r="J23" s="45"/>
      <c r="K23" s="45"/>
      <c r="L23" s="45"/>
      <c r="M23" s="45"/>
      <c r="N23" s="45"/>
      <c r="O23" s="45"/>
      <c r="P23" s="45">
        <v>1</v>
      </c>
      <c r="Q23" s="11">
        <f t="shared" si="0"/>
        <v>3</v>
      </c>
    </row>
    <row r="24" spans="1:17" ht="19.5" customHeight="1">
      <c r="A24" s="14">
        <v>19</v>
      </c>
      <c r="B24" s="28" t="s">
        <v>40</v>
      </c>
      <c r="C24" s="45"/>
      <c r="D24" s="45"/>
      <c r="E24" s="45"/>
      <c r="F24" s="45"/>
      <c r="G24" s="45"/>
      <c r="H24" s="45">
        <v>2</v>
      </c>
      <c r="I24" s="45"/>
      <c r="J24" s="45"/>
      <c r="K24" s="45"/>
      <c r="L24" s="45"/>
      <c r="M24" s="45"/>
      <c r="N24" s="45">
        <v>1</v>
      </c>
      <c r="O24" s="45"/>
      <c r="P24" s="45"/>
      <c r="Q24" s="11">
        <f t="shared" si="0"/>
        <v>3</v>
      </c>
    </row>
    <row r="25" spans="1:17" ht="19.5" customHeight="1">
      <c r="A25" s="14">
        <v>20</v>
      </c>
      <c r="B25" s="28" t="s">
        <v>41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11">
        <f t="shared" si="0"/>
        <v>0</v>
      </c>
    </row>
    <row r="26" spans="1:17" ht="19.5" customHeight="1">
      <c r="A26" s="14">
        <v>21</v>
      </c>
      <c r="B26" s="28" t="s">
        <v>42</v>
      </c>
      <c r="C26" s="45"/>
      <c r="D26" s="45"/>
      <c r="E26" s="45"/>
      <c r="F26" s="45"/>
      <c r="G26" s="45"/>
      <c r="H26" s="45">
        <v>2</v>
      </c>
      <c r="I26" s="45"/>
      <c r="J26" s="45"/>
      <c r="K26" s="45"/>
      <c r="L26" s="45"/>
      <c r="M26" s="45"/>
      <c r="N26" s="45"/>
      <c r="O26" s="45"/>
      <c r="P26" s="45"/>
      <c r="Q26" s="11">
        <f t="shared" si="0"/>
        <v>2</v>
      </c>
    </row>
    <row r="27" spans="1:17" ht="19.5" customHeight="1">
      <c r="A27" s="14">
        <v>22</v>
      </c>
      <c r="B27" s="28" t="s">
        <v>43</v>
      </c>
      <c r="C27" s="45">
        <v>1</v>
      </c>
      <c r="D27" s="45">
        <v>1</v>
      </c>
      <c r="E27" s="45"/>
      <c r="F27" s="45">
        <v>1</v>
      </c>
      <c r="G27" s="45">
        <v>1</v>
      </c>
      <c r="H27" s="45">
        <v>2</v>
      </c>
      <c r="I27" s="45"/>
      <c r="J27" s="45"/>
      <c r="K27" s="45"/>
      <c r="L27" s="45">
        <v>1</v>
      </c>
      <c r="M27" s="45"/>
      <c r="N27" s="45">
        <v>1</v>
      </c>
      <c r="O27" s="45">
        <v>1</v>
      </c>
      <c r="P27" s="45"/>
      <c r="Q27" s="11">
        <f t="shared" si="0"/>
        <v>9</v>
      </c>
    </row>
    <row r="28" spans="1:17" ht="19.5" customHeight="1">
      <c r="A28" s="14">
        <v>23</v>
      </c>
      <c r="B28" s="28" t="s">
        <v>151</v>
      </c>
      <c r="C28" s="45">
        <v>1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11">
        <f t="shared" si="0"/>
        <v>1</v>
      </c>
    </row>
    <row r="29" spans="1:17" ht="19.5" customHeight="1">
      <c r="A29" s="14">
        <v>24</v>
      </c>
      <c r="B29" s="28" t="s">
        <v>51</v>
      </c>
      <c r="C29" s="45"/>
      <c r="D29" s="45"/>
      <c r="E29" s="45"/>
      <c r="F29" s="45"/>
      <c r="G29" s="45">
        <v>1</v>
      </c>
      <c r="H29" s="45">
        <v>2</v>
      </c>
      <c r="I29" s="45"/>
      <c r="J29" s="45"/>
      <c r="K29" s="45"/>
      <c r="L29" s="45"/>
      <c r="M29" s="45"/>
      <c r="N29" s="45"/>
      <c r="O29" s="45"/>
      <c r="P29" s="45"/>
      <c r="Q29" s="11">
        <f t="shared" si="0"/>
        <v>3</v>
      </c>
    </row>
    <row r="30" spans="1:17" ht="19.5" customHeight="1">
      <c r="A30" s="14">
        <v>25</v>
      </c>
      <c r="B30" s="28" t="s">
        <v>132</v>
      </c>
      <c r="C30" s="45">
        <v>2</v>
      </c>
      <c r="D30" s="45"/>
      <c r="E30" s="45"/>
      <c r="F30" s="45"/>
      <c r="G30" s="45"/>
      <c r="H30" s="45">
        <v>2</v>
      </c>
      <c r="I30" s="45"/>
      <c r="J30" s="45"/>
      <c r="K30" s="45"/>
      <c r="L30" s="45"/>
      <c r="M30" s="45"/>
      <c r="N30" s="45"/>
      <c r="O30" s="45"/>
      <c r="P30" s="45"/>
      <c r="Q30" s="5">
        <f t="shared" si="0"/>
        <v>4</v>
      </c>
    </row>
    <row r="31" spans="1:17" ht="19.5" customHeight="1">
      <c r="A31" s="14">
        <v>26</v>
      </c>
      <c r="B31" s="28" t="s">
        <v>44</v>
      </c>
      <c r="C31" s="45"/>
      <c r="D31" s="45"/>
      <c r="E31" s="45">
        <v>2</v>
      </c>
      <c r="F31" s="45"/>
      <c r="G31" s="45"/>
      <c r="H31" s="45"/>
      <c r="I31" s="45">
        <v>2</v>
      </c>
      <c r="J31" s="45"/>
      <c r="K31" s="45"/>
      <c r="L31" s="45"/>
      <c r="M31" s="45"/>
      <c r="N31" s="45">
        <v>1</v>
      </c>
      <c r="O31" s="45"/>
      <c r="P31" s="45">
        <v>1</v>
      </c>
      <c r="Q31" s="11">
        <f t="shared" si="0"/>
        <v>6</v>
      </c>
    </row>
    <row r="32" spans="1:17" ht="19.5" customHeight="1">
      <c r="A32" s="14">
        <v>27</v>
      </c>
      <c r="B32" s="28" t="s">
        <v>45</v>
      </c>
      <c r="C32" s="45"/>
      <c r="D32" s="45"/>
      <c r="E32" s="45"/>
      <c r="F32" s="45"/>
      <c r="G32" s="45"/>
      <c r="H32" s="45">
        <v>2</v>
      </c>
      <c r="I32" s="45"/>
      <c r="J32" s="45"/>
      <c r="K32" s="45"/>
      <c r="L32" s="45"/>
      <c r="M32" s="45"/>
      <c r="N32" s="45"/>
      <c r="O32" s="45"/>
      <c r="P32" s="45"/>
      <c r="Q32" s="11">
        <f t="shared" si="0"/>
        <v>2</v>
      </c>
    </row>
    <row r="33" spans="1:17" ht="19.5" customHeight="1">
      <c r="A33" s="14">
        <v>28</v>
      </c>
      <c r="B33" s="28" t="s">
        <v>145</v>
      </c>
      <c r="C33" s="45"/>
      <c r="D33" s="45"/>
      <c r="E33" s="45"/>
      <c r="F33" s="45"/>
      <c r="G33" s="45"/>
      <c r="H33" s="45"/>
      <c r="I33" s="45">
        <v>2</v>
      </c>
      <c r="J33" s="45"/>
      <c r="K33" s="45"/>
      <c r="L33" s="45"/>
      <c r="M33" s="45"/>
      <c r="N33" s="45">
        <v>1</v>
      </c>
      <c r="O33" s="45"/>
      <c r="P33" s="45">
        <v>1</v>
      </c>
      <c r="Q33" s="11">
        <f t="shared" si="0"/>
        <v>4</v>
      </c>
    </row>
    <row r="34" spans="1:17" ht="19.5" customHeight="1">
      <c r="A34" s="14">
        <v>29</v>
      </c>
      <c r="B34" s="29" t="s">
        <v>46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11">
        <f t="shared" si="0"/>
        <v>0</v>
      </c>
    </row>
    <row r="35" spans="1:17" ht="19.5" customHeight="1">
      <c r="A35" s="14">
        <v>30</v>
      </c>
      <c r="B35" s="28" t="s">
        <v>136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11">
        <f t="shared" si="0"/>
        <v>0</v>
      </c>
    </row>
    <row r="36" spans="1:17" ht="19.5" customHeight="1">
      <c r="A36" s="14">
        <v>31</v>
      </c>
      <c r="B36" s="28" t="s">
        <v>47</v>
      </c>
      <c r="C36" s="45">
        <v>1</v>
      </c>
      <c r="D36" s="45"/>
      <c r="E36" s="45"/>
      <c r="F36" s="45">
        <v>1</v>
      </c>
      <c r="G36" s="45">
        <v>1</v>
      </c>
      <c r="H36" s="45"/>
      <c r="I36" s="45"/>
      <c r="J36" s="45"/>
      <c r="K36" s="45"/>
      <c r="L36" s="45"/>
      <c r="M36" s="45"/>
      <c r="N36" s="45"/>
      <c r="O36" s="45">
        <v>1</v>
      </c>
      <c r="P36" s="45"/>
      <c r="Q36" s="11">
        <f t="shared" si="0"/>
        <v>4</v>
      </c>
    </row>
    <row r="37" spans="1:17" ht="19.5" customHeight="1">
      <c r="A37" s="14">
        <v>32</v>
      </c>
      <c r="B37" s="28" t="s">
        <v>113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11">
        <f t="shared" si="0"/>
        <v>0</v>
      </c>
    </row>
    <row r="38" spans="1:17" ht="19.5" customHeight="1">
      <c r="A38" s="14">
        <v>33</v>
      </c>
      <c r="B38" s="28" t="s">
        <v>103</v>
      </c>
      <c r="C38" s="45"/>
      <c r="D38" s="45"/>
      <c r="E38" s="45"/>
      <c r="F38" s="45"/>
      <c r="G38" s="45">
        <v>1</v>
      </c>
      <c r="H38" s="45">
        <v>2</v>
      </c>
      <c r="I38" s="45"/>
      <c r="J38" s="45"/>
      <c r="K38" s="45"/>
      <c r="L38" s="45"/>
      <c r="M38" s="45"/>
      <c r="N38" s="45"/>
      <c r="O38" s="45"/>
      <c r="P38" s="45"/>
      <c r="Q38" s="11">
        <f t="shared" si="0"/>
        <v>3</v>
      </c>
    </row>
    <row r="39" spans="1:17" ht="19.5" customHeight="1">
      <c r="A39" s="14">
        <v>34</v>
      </c>
      <c r="B39" s="28" t="s">
        <v>144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>
        <v>2</v>
      </c>
      <c r="N39" s="45"/>
      <c r="O39" s="45"/>
      <c r="P39" s="45"/>
      <c r="Q39" s="11">
        <f t="shared" si="0"/>
        <v>2</v>
      </c>
    </row>
    <row r="40" spans="1:17" ht="19.5" customHeight="1">
      <c r="A40" s="14">
        <v>35</v>
      </c>
      <c r="B40" s="28" t="s">
        <v>104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11">
        <f t="shared" si="0"/>
        <v>0</v>
      </c>
    </row>
    <row r="41" spans="1:17" ht="19.5" customHeight="1">
      <c r="A41" s="14">
        <v>36</v>
      </c>
      <c r="B41" s="28" t="s">
        <v>48</v>
      </c>
      <c r="C41" s="45">
        <v>2</v>
      </c>
      <c r="D41" s="45"/>
      <c r="E41" s="45">
        <v>2</v>
      </c>
      <c r="F41" s="45"/>
      <c r="G41" s="45">
        <v>1</v>
      </c>
      <c r="H41" s="45">
        <v>3</v>
      </c>
      <c r="I41" s="45"/>
      <c r="J41" s="45"/>
      <c r="K41" s="45"/>
      <c r="L41" s="45"/>
      <c r="M41" s="45">
        <v>2</v>
      </c>
      <c r="N41" s="45"/>
      <c r="O41" s="45"/>
      <c r="P41" s="45"/>
      <c r="Q41" s="11">
        <f t="shared" si="0"/>
        <v>10</v>
      </c>
    </row>
    <row r="42" spans="1:17" ht="19.5" customHeight="1">
      <c r="A42" s="14">
        <v>37</v>
      </c>
      <c r="B42" s="28" t="s">
        <v>129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11">
        <f t="shared" si="0"/>
        <v>0</v>
      </c>
    </row>
    <row r="43" spans="1:17" ht="19.5" customHeight="1">
      <c r="A43" s="14">
        <v>38</v>
      </c>
      <c r="B43" s="28" t="s">
        <v>49</v>
      </c>
      <c r="C43" s="45">
        <v>1</v>
      </c>
      <c r="D43" s="45"/>
      <c r="E43" s="45"/>
      <c r="F43" s="45">
        <v>1</v>
      </c>
      <c r="G43" s="45">
        <v>1</v>
      </c>
      <c r="H43" s="45">
        <v>2</v>
      </c>
      <c r="I43" s="45"/>
      <c r="J43" s="45"/>
      <c r="K43" s="45"/>
      <c r="L43" s="45">
        <v>1</v>
      </c>
      <c r="M43" s="45"/>
      <c r="N43" s="45"/>
      <c r="O43" s="45"/>
      <c r="P43" s="45"/>
      <c r="Q43" s="11">
        <f t="shared" si="0"/>
        <v>6</v>
      </c>
    </row>
    <row r="44" spans="1:17" ht="19.5" customHeight="1">
      <c r="A44" s="14">
        <v>39</v>
      </c>
      <c r="B44" s="28" t="s">
        <v>115</v>
      </c>
      <c r="C44" s="45"/>
      <c r="D44" s="45"/>
      <c r="E44" s="45"/>
      <c r="F44" s="45"/>
      <c r="G44" s="45"/>
      <c r="H44" s="45">
        <v>2</v>
      </c>
      <c r="I44" s="45"/>
      <c r="J44" s="45"/>
      <c r="K44" s="45"/>
      <c r="L44" s="45"/>
      <c r="M44" s="45"/>
      <c r="N44" s="45"/>
      <c r="O44" s="45"/>
      <c r="P44" s="45"/>
      <c r="Q44" s="11">
        <f t="shared" si="0"/>
        <v>2</v>
      </c>
    </row>
    <row r="45" spans="1:17" ht="19.5" customHeight="1">
      <c r="A45" s="14">
        <v>40</v>
      </c>
      <c r="B45" s="28" t="s">
        <v>108</v>
      </c>
      <c r="C45" s="45"/>
      <c r="D45" s="45">
        <v>1</v>
      </c>
      <c r="E45" s="45"/>
      <c r="F45" s="45">
        <v>1</v>
      </c>
      <c r="G45" s="45">
        <v>1</v>
      </c>
      <c r="H45" s="45">
        <v>2</v>
      </c>
      <c r="I45" s="45"/>
      <c r="J45" s="45"/>
      <c r="K45" s="45"/>
      <c r="L45" s="45">
        <v>1</v>
      </c>
      <c r="M45" s="45">
        <v>2</v>
      </c>
      <c r="N45" s="45">
        <v>1</v>
      </c>
      <c r="O45" s="45">
        <v>1</v>
      </c>
      <c r="P45" s="45">
        <v>1</v>
      </c>
      <c r="Q45" s="11">
        <f t="shared" si="0"/>
        <v>11</v>
      </c>
    </row>
    <row r="46" spans="1:17" ht="19.5" customHeight="1">
      <c r="A46" s="14">
        <v>41</v>
      </c>
      <c r="B46" s="28" t="s">
        <v>109</v>
      </c>
      <c r="C46" s="45"/>
      <c r="D46" s="45">
        <v>1</v>
      </c>
      <c r="E46" s="45"/>
      <c r="F46" s="45">
        <v>1</v>
      </c>
      <c r="G46" s="45"/>
      <c r="H46" s="45">
        <v>2</v>
      </c>
      <c r="I46" s="45"/>
      <c r="J46" s="45"/>
      <c r="K46" s="45"/>
      <c r="L46" s="45"/>
      <c r="M46" s="45">
        <v>2</v>
      </c>
      <c r="N46" s="45"/>
      <c r="O46" s="45">
        <v>1</v>
      </c>
      <c r="P46" s="45"/>
      <c r="Q46" s="11">
        <f t="shared" si="0"/>
        <v>7</v>
      </c>
    </row>
    <row r="47" spans="1:17" ht="19.5" customHeight="1">
      <c r="A47" s="14">
        <v>42</v>
      </c>
      <c r="B47" s="28" t="s">
        <v>111</v>
      </c>
      <c r="C47" s="45"/>
      <c r="D47" s="45"/>
      <c r="E47" s="45"/>
      <c r="F47" s="45">
        <v>1</v>
      </c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11">
        <f t="shared" si="0"/>
        <v>1</v>
      </c>
    </row>
    <row r="48" spans="1:17" ht="19.5" customHeight="1">
      <c r="A48" s="14">
        <v>43</v>
      </c>
      <c r="B48" s="28" t="s">
        <v>50</v>
      </c>
      <c r="C48" s="45"/>
      <c r="D48" s="45"/>
      <c r="E48" s="45"/>
      <c r="F48" s="45"/>
      <c r="G48" s="45"/>
      <c r="H48" s="45">
        <v>2</v>
      </c>
      <c r="I48" s="45"/>
      <c r="J48" s="45"/>
      <c r="K48" s="45"/>
      <c r="L48" s="45"/>
      <c r="M48" s="45"/>
      <c r="N48" s="45"/>
      <c r="O48" s="45"/>
      <c r="P48" s="45">
        <v>1</v>
      </c>
      <c r="Q48" s="11">
        <f t="shared" si="0"/>
        <v>3</v>
      </c>
    </row>
    <row r="49" spans="1:17" ht="19.5" customHeight="1">
      <c r="A49" s="14"/>
      <c r="B49" s="28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11">
        <f t="shared" si="0"/>
        <v>0</v>
      </c>
    </row>
    <row r="50" spans="1:17" ht="19.5" customHeight="1">
      <c r="A50" s="14"/>
      <c r="B50" s="28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11">
        <f t="shared" si="0"/>
        <v>0</v>
      </c>
    </row>
    <row r="51" spans="1:17" ht="19.5" customHeight="1">
      <c r="A51" s="14"/>
      <c r="B51" s="28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11">
        <f t="shared" si="0"/>
        <v>0</v>
      </c>
    </row>
    <row r="52" spans="1:17" ht="19.5" customHeight="1">
      <c r="A52" s="14"/>
      <c r="B52" s="29" t="s">
        <v>11</v>
      </c>
      <c r="C52" s="5">
        <f>SUM(C6:C51)</f>
        <v>17</v>
      </c>
      <c r="D52" s="5">
        <f aca="true" t="shared" si="1" ref="D52:Q52">SUM(D6:D51)</f>
        <v>7</v>
      </c>
      <c r="E52" s="5">
        <f t="shared" si="1"/>
        <v>10</v>
      </c>
      <c r="F52" s="5">
        <f t="shared" si="1"/>
        <v>13</v>
      </c>
      <c r="G52" s="5">
        <f t="shared" si="1"/>
        <v>12</v>
      </c>
      <c r="H52" s="5">
        <f t="shared" si="1"/>
        <v>48</v>
      </c>
      <c r="I52" s="5">
        <f t="shared" si="1"/>
        <v>8</v>
      </c>
      <c r="J52" s="5">
        <f t="shared" si="1"/>
        <v>0</v>
      </c>
      <c r="K52" s="5">
        <f t="shared" si="1"/>
        <v>0</v>
      </c>
      <c r="L52" s="5">
        <f t="shared" si="1"/>
        <v>7</v>
      </c>
      <c r="M52" s="5">
        <f t="shared" si="1"/>
        <v>18</v>
      </c>
      <c r="N52" s="5">
        <f>SUM(N6:N51)</f>
        <v>15</v>
      </c>
      <c r="O52" s="5">
        <f>SUM(O6:O51)</f>
        <v>17</v>
      </c>
      <c r="P52" s="5">
        <f t="shared" si="1"/>
        <v>12</v>
      </c>
      <c r="Q52" s="5">
        <f t="shared" si="1"/>
        <v>184</v>
      </c>
    </row>
    <row r="53" ht="19.5" customHeight="1">
      <c r="B53" s="30"/>
    </row>
    <row r="54" spans="1:28" s="1" customFormat="1" ht="19.5" customHeight="1">
      <c r="A54" s="17"/>
      <c r="B54" s="26"/>
      <c r="C54" s="20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ht="19.5" customHeight="1">
      <c r="C55" s="6"/>
    </row>
  </sheetData>
  <sheetProtection/>
  <conditionalFormatting sqref="Q6:Q51">
    <cfRule type="cellIs" priority="1" dxfId="17" operator="between" stopIfTrue="1">
      <formula>0</formula>
      <formula>39</formula>
    </cfRule>
  </conditionalFormatting>
  <dataValidations count="1">
    <dataValidation type="whole" allowBlank="1" showInputMessage="1" showErrorMessage="1" sqref="C6:P51">
      <formula1>0</formula1>
      <formula2>3</formula2>
    </dataValidation>
  </dataValidations>
  <printOptions/>
  <pageMargins left="0.75" right="0.75" top="1" bottom="1" header="0.5" footer="0.5"/>
  <pageSetup fitToHeight="2" fitToWidth="1" horizontalDpi="300" verticalDpi="300" orientation="landscape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5:Z401"/>
  <sheetViews>
    <sheetView zoomScalePageLayoutView="0" workbookViewId="0" topLeftCell="A1">
      <pane xSplit="2" ySplit="5" topLeftCell="C6" activePane="bottomRight" state="frozen"/>
      <selection pane="topLeft" activeCell="S48" sqref="S48:S50"/>
      <selection pane="topRight" activeCell="S48" sqref="S48:S50"/>
      <selection pane="bottomLeft" activeCell="S48" sqref="S48:S50"/>
      <selection pane="bottomRight" activeCell="C15" sqref="C15"/>
    </sheetView>
  </sheetViews>
  <sheetFormatPr defaultColWidth="8.8515625" defaultRowHeight="19.5" customHeight="1"/>
  <cols>
    <col min="1" max="1" width="5.7109375" style="16" customWidth="1"/>
    <col min="2" max="2" width="24.7109375" style="34" bestFit="1" customWidth="1"/>
    <col min="3" max="3" width="9.8515625" style="20" bestFit="1" customWidth="1"/>
    <col min="4" max="10" width="9.140625" style="20" customWidth="1"/>
    <col min="11" max="11" width="9.140625" style="6" customWidth="1"/>
    <col min="12" max="26" width="9.140625" style="20" customWidth="1"/>
  </cols>
  <sheetData>
    <row r="4" ht="19.5" customHeight="1" thickBot="1"/>
    <row r="5" spans="3:11" ht="19.5" customHeight="1" thickBot="1">
      <c r="C5" s="4" t="s">
        <v>10</v>
      </c>
      <c r="D5" s="4" t="s">
        <v>0</v>
      </c>
      <c r="E5" s="4" t="s">
        <v>1</v>
      </c>
      <c r="F5" s="4" t="s">
        <v>2</v>
      </c>
      <c r="G5" s="4" t="s">
        <v>3</v>
      </c>
      <c r="H5" s="4" t="s">
        <v>4</v>
      </c>
      <c r="I5" s="4" t="s">
        <v>5</v>
      </c>
      <c r="J5" s="4" t="s">
        <v>6</v>
      </c>
      <c r="K5" s="4" t="s">
        <v>12</v>
      </c>
    </row>
    <row r="6" spans="1:11" ht="19.5" customHeight="1">
      <c r="A6" s="14">
        <f>'febr + mrt'!A6</f>
        <v>1</v>
      </c>
      <c r="B6" s="28" t="str">
        <f>'febr + mrt'!B6</f>
        <v>Renato Ambrosini</v>
      </c>
      <c r="C6" s="33">
        <f>COUNT('febr + mrt'!C6:P6)</f>
        <v>5</v>
      </c>
      <c r="D6" s="33">
        <f>COUNT(april!D6:P6)</f>
        <v>5</v>
      </c>
      <c r="E6" s="33">
        <f>COUNT(mei!D6:Q6)</f>
        <v>7</v>
      </c>
      <c r="F6" s="33">
        <f>COUNT(juni!D6:R6)</f>
        <v>3</v>
      </c>
      <c r="G6" s="33">
        <f>COUNT(juli!D6:R6)</f>
        <v>0</v>
      </c>
      <c r="H6" s="33">
        <f>COUNT(aug!D6:P6)</f>
        <v>0</v>
      </c>
      <c r="I6" s="33">
        <f>COUNT(sept!D6:L6)</f>
        <v>0</v>
      </c>
      <c r="J6" s="33">
        <f>COUNT(okt!D6:K6)</f>
        <v>0</v>
      </c>
      <c r="K6" s="23">
        <f>SUM(C6:J6)</f>
        <v>20</v>
      </c>
    </row>
    <row r="7" spans="1:11" ht="19.5" customHeight="1">
      <c r="A7" s="14">
        <f>'febr + mrt'!A7</f>
        <v>2</v>
      </c>
      <c r="B7" s="28" t="str">
        <f>'febr + mrt'!B7</f>
        <v>Frits Bakker</v>
      </c>
      <c r="C7" s="33">
        <f>COUNT('febr + mrt'!C7:P7)</f>
        <v>0</v>
      </c>
      <c r="D7" s="33">
        <f>COUNT(april!D7:P7)</f>
        <v>0</v>
      </c>
      <c r="E7" s="33">
        <f>COUNT(mei!D7:Q7)</f>
        <v>0</v>
      </c>
      <c r="F7" s="33">
        <f>COUNT(juni!D7:R7)</f>
        <v>0</v>
      </c>
      <c r="G7" s="33">
        <f>COUNT(juli!D7:R7)</f>
        <v>0</v>
      </c>
      <c r="H7" s="33">
        <f>COUNT(aug!D7:P7)</f>
        <v>0</v>
      </c>
      <c r="I7" s="33">
        <f>COUNT(sept!D7:L7)</f>
        <v>0</v>
      </c>
      <c r="J7" s="33">
        <f>COUNT(okt!D7:K7)</f>
        <v>0</v>
      </c>
      <c r="K7" s="23">
        <f aca="true" t="shared" si="0" ref="K7:K51">SUM(C7:J7)</f>
        <v>0</v>
      </c>
    </row>
    <row r="8" spans="1:11" ht="19.5" customHeight="1">
      <c r="A8" s="14">
        <f>'febr + mrt'!A8</f>
        <v>3</v>
      </c>
      <c r="B8" s="28" t="str">
        <f>'febr + mrt'!B8</f>
        <v>Naboth Bevelander</v>
      </c>
      <c r="C8" s="33">
        <f>COUNT('febr + mrt'!C8:P8)</f>
        <v>4</v>
      </c>
      <c r="D8" s="33">
        <f>COUNT(april!D8:P8)</f>
        <v>6</v>
      </c>
      <c r="E8" s="33">
        <f>COUNT(mei!D8:Q8)</f>
        <v>4</v>
      </c>
      <c r="F8" s="33">
        <f>COUNT(juni!D8:R8)</f>
        <v>5</v>
      </c>
      <c r="G8" s="33">
        <f>COUNT(juli!D8:R8)</f>
        <v>0</v>
      </c>
      <c r="H8" s="33">
        <f>COUNT(aug!D8:P8)</f>
        <v>0</v>
      </c>
      <c r="I8" s="33">
        <f>COUNT(sept!D8:L8)</f>
        <v>0</v>
      </c>
      <c r="J8" s="33">
        <f>COUNT(okt!D8:K8)</f>
        <v>0</v>
      </c>
      <c r="K8" s="23">
        <f t="shared" si="0"/>
        <v>19</v>
      </c>
    </row>
    <row r="9" spans="1:11" ht="19.5" customHeight="1">
      <c r="A9" s="14">
        <f>'febr + mrt'!A9</f>
        <v>4</v>
      </c>
      <c r="B9" s="28" t="str">
        <f>'febr + mrt'!B9</f>
        <v>George de Block</v>
      </c>
      <c r="C9" s="33">
        <f>COUNT('febr + mrt'!C9:P9)</f>
        <v>1</v>
      </c>
      <c r="D9" s="33">
        <f>COUNT(april!D9:P9)</f>
        <v>6</v>
      </c>
      <c r="E9" s="33">
        <f>COUNT(mei!D9:Q9)</f>
        <v>5</v>
      </c>
      <c r="F9" s="33">
        <f>COUNT(juni!D9:R9)</f>
        <v>4</v>
      </c>
      <c r="G9" s="33">
        <f>COUNT(juli!D9:R9)</f>
        <v>0</v>
      </c>
      <c r="H9" s="33">
        <f>COUNT(aug!D9:P9)</f>
        <v>0</v>
      </c>
      <c r="I9" s="33">
        <f>COUNT(sept!D9:L9)</f>
        <v>0</v>
      </c>
      <c r="J9" s="33">
        <f>COUNT(okt!D9:K9)</f>
        <v>0</v>
      </c>
      <c r="K9" s="23">
        <f t="shared" si="0"/>
        <v>16</v>
      </c>
    </row>
    <row r="10" spans="1:11" ht="19.5" customHeight="1">
      <c r="A10" s="14">
        <f>'febr + mrt'!A10</f>
        <v>5</v>
      </c>
      <c r="B10" s="28" t="str">
        <f>'febr + mrt'!B10</f>
        <v>Lia van Broekhoven</v>
      </c>
      <c r="C10" s="33">
        <f>COUNT('febr + mrt'!C10:P10)</f>
        <v>5</v>
      </c>
      <c r="D10" s="33">
        <f>COUNT(april!D10:P10)</f>
        <v>6</v>
      </c>
      <c r="E10" s="33">
        <f>COUNT(mei!D10:Q10)</f>
        <v>7</v>
      </c>
      <c r="F10" s="33">
        <f>COUNT(juni!D10:R10)</f>
        <v>3</v>
      </c>
      <c r="G10" s="33">
        <f>COUNT(juli!D10:R10)</f>
        <v>0</v>
      </c>
      <c r="H10" s="33">
        <f>COUNT(aug!D10:P10)</f>
        <v>0</v>
      </c>
      <c r="I10" s="33">
        <f>COUNT(sept!D10:L10)</f>
        <v>0</v>
      </c>
      <c r="J10" s="33">
        <f>COUNT(okt!D10:K10)</f>
        <v>0</v>
      </c>
      <c r="K10" s="23">
        <f t="shared" si="0"/>
        <v>21</v>
      </c>
    </row>
    <row r="11" spans="1:11" ht="19.5" customHeight="1">
      <c r="A11" s="14">
        <f>'febr + mrt'!A11</f>
        <v>6</v>
      </c>
      <c r="B11" s="28" t="str">
        <f>'febr + mrt'!B11</f>
        <v>Evert Butler</v>
      </c>
      <c r="C11" s="33">
        <f>COUNT('febr + mrt'!C11:P11)</f>
        <v>1</v>
      </c>
      <c r="D11" s="33">
        <f>COUNT(april!D11:P11)</f>
        <v>0</v>
      </c>
      <c r="E11" s="33">
        <f>COUNT(mei!D11:Q11)</f>
        <v>0</v>
      </c>
      <c r="F11" s="33">
        <f>COUNT(juni!D11:R11)</f>
        <v>0</v>
      </c>
      <c r="G11" s="33">
        <f>COUNT(juli!D11:R11)</f>
        <v>0</v>
      </c>
      <c r="H11" s="33">
        <f>COUNT(aug!D11:P11)</f>
        <v>0</v>
      </c>
      <c r="I11" s="33">
        <f>COUNT(sept!D11:L11)</f>
        <v>0</v>
      </c>
      <c r="J11" s="33">
        <f>COUNT(okt!D11:K11)</f>
        <v>0</v>
      </c>
      <c r="K11" s="23">
        <f t="shared" si="0"/>
        <v>1</v>
      </c>
    </row>
    <row r="12" spans="1:11" ht="19.5" customHeight="1">
      <c r="A12" s="14">
        <f>'febr + mrt'!A12</f>
        <v>7</v>
      </c>
      <c r="B12" s="28" t="str">
        <f>'febr + mrt'!B12</f>
        <v>Herman Dekker</v>
      </c>
      <c r="C12" s="33">
        <f>COUNT('febr + mrt'!C12:P12)</f>
        <v>3</v>
      </c>
      <c r="D12" s="33">
        <f>COUNT(april!D12:P12)</f>
        <v>7</v>
      </c>
      <c r="E12" s="33">
        <f>COUNT(mei!D12:Q12)</f>
        <v>5</v>
      </c>
      <c r="F12" s="33">
        <f>COUNT(juni!D12:R12)</f>
        <v>6</v>
      </c>
      <c r="G12" s="33">
        <f>COUNT(juli!D12:R12)</f>
        <v>0</v>
      </c>
      <c r="H12" s="33">
        <f>COUNT(aug!D12:P12)</f>
        <v>0</v>
      </c>
      <c r="I12" s="33">
        <f>COUNT(sept!D12:L12)</f>
        <v>0</v>
      </c>
      <c r="J12" s="33">
        <f>COUNT(okt!D12:K12)</f>
        <v>0</v>
      </c>
      <c r="K12" s="23">
        <f t="shared" si="0"/>
        <v>21</v>
      </c>
    </row>
    <row r="13" spans="1:11" ht="19.5" customHeight="1">
      <c r="A13" s="14">
        <f>'febr + mrt'!A13</f>
        <v>8</v>
      </c>
      <c r="B13" s="28" t="str">
        <f>'febr + mrt'!B13</f>
        <v>Frans den Deurwaarder</v>
      </c>
      <c r="C13" s="33">
        <f>COUNT('febr + mrt'!C13:P13)</f>
        <v>5</v>
      </c>
      <c r="D13" s="33">
        <f>COUNT(april!D13:P13)</f>
        <v>8</v>
      </c>
      <c r="E13" s="33">
        <f>COUNT(mei!D13:Q13)</f>
        <v>4</v>
      </c>
      <c r="F13" s="33">
        <f>COUNT(juni!D13:R13)</f>
        <v>5</v>
      </c>
      <c r="G13" s="33">
        <f>COUNT(juli!D13:R13)</f>
        <v>0</v>
      </c>
      <c r="H13" s="33">
        <f>COUNT(aug!D13:P13)</f>
        <v>0</v>
      </c>
      <c r="I13" s="33">
        <f>COUNT(sept!D13:L13)</f>
        <v>0</v>
      </c>
      <c r="J13" s="33">
        <f>COUNT(okt!D13:K13)</f>
        <v>0</v>
      </c>
      <c r="K13" s="23">
        <f t="shared" si="0"/>
        <v>22</v>
      </c>
    </row>
    <row r="14" spans="1:11" ht="19.5" customHeight="1">
      <c r="A14" s="14">
        <f>'febr + mrt'!A14</f>
        <v>9</v>
      </c>
      <c r="B14" s="28" t="str">
        <f>'febr + mrt'!B14</f>
        <v>Irma den Deurwaarder</v>
      </c>
      <c r="C14" s="33">
        <f>COUNT('febr + mrt'!C14:P14)</f>
        <v>5</v>
      </c>
      <c r="D14" s="33">
        <f>COUNT(april!D14:P14)</f>
        <v>8</v>
      </c>
      <c r="E14" s="33">
        <f>COUNT(mei!D14:Q14)</f>
        <v>5</v>
      </c>
      <c r="F14" s="33">
        <f>COUNT(juni!D14:R14)</f>
        <v>4</v>
      </c>
      <c r="G14" s="33">
        <f>COUNT(juli!D14:R14)</f>
        <v>0</v>
      </c>
      <c r="H14" s="33">
        <f>COUNT(aug!D14:P14)</f>
        <v>0</v>
      </c>
      <c r="I14" s="33">
        <f>COUNT(sept!D14:L14)</f>
        <v>0</v>
      </c>
      <c r="J14" s="33">
        <f>COUNT(okt!D14:K14)</f>
        <v>0</v>
      </c>
      <c r="K14" s="23">
        <f t="shared" si="0"/>
        <v>22</v>
      </c>
    </row>
    <row r="15" spans="1:11" ht="19.5" customHeight="1">
      <c r="A15" s="14">
        <f>'febr + mrt'!A15</f>
        <v>10</v>
      </c>
      <c r="B15" s="28" t="str">
        <f>'febr + mrt'!B15</f>
        <v>Bram Dieleman</v>
      </c>
      <c r="C15" s="33">
        <f>COUNT('febr + mrt'!C15:P15)</f>
        <v>10</v>
      </c>
      <c r="D15" s="33">
        <f>COUNT(april!D15:P15)</f>
        <v>8</v>
      </c>
      <c r="E15" s="33">
        <f>COUNT(mei!D15:Q15)</f>
        <v>6</v>
      </c>
      <c r="F15" s="33">
        <f>COUNT(juni!D15:R15)</f>
        <v>11</v>
      </c>
      <c r="G15" s="33">
        <f>COUNT(juli!D15:R15)</f>
        <v>0</v>
      </c>
      <c r="H15" s="33">
        <f>COUNT(aug!D15:P15)</f>
        <v>0</v>
      </c>
      <c r="I15" s="33">
        <f>COUNT(sept!D15:L15)</f>
        <v>0</v>
      </c>
      <c r="J15" s="33">
        <f>COUNT(okt!D15:K15)</f>
        <v>0</v>
      </c>
      <c r="K15" s="23">
        <f t="shared" si="0"/>
        <v>35</v>
      </c>
    </row>
    <row r="16" spans="1:11" ht="19.5" customHeight="1">
      <c r="A16" s="14">
        <f>'febr + mrt'!A16</f>
        <v>11</v>
      </c>
      <c r="B16" s="28" t="str">
        <f>'febr + mrt'!B16</f>
        <v>Jean-Paul van Driel</v>
      </c>
      <c r="C16" s="33">
        <f>COUNT('febr + mrt'!C16:P16)</f>
        <v>2</v>
      </c>
      <c r="D16" s="33">
        <f>COUNT(april!D16:P16)</f>
        <v>2</v>
      </c>
      <c r="E16" s="33">
        <f>COUNT(mei!D16:Q16)</f>
        <v>0</v>
      </c>
      <c r="F16" s="33">
        <f>COUNT(juni!D16:R16)</f>
        <v>2</v>
      </c>
      <c r="G16" s="33">
        <f>COUNT(juli!D16:R16)</f>
        <v>0</v>
      </c>
      <c r="H16" s="33">
        <f>COUNT(aug!D16:P16)</f>
        <v>0</v>
      </c>
      <c r="I16" s="33">
        <f>COUNT(sept!D16:L16)</f>
        <v>0</v>
      </c>
      <c r="J16" s="33">
        <f>COUNT(okt!D16:K16)</f>
        <v>0</v>
      </c>
      <c r="K16" s="23">
        <f t="shared" si="0"/>
        <v>6</v>
      </c>
    </row>
    <row r="17" spans="1:11" ht="19.5" customHeight="1">
      <c r="A17" s="14">
        <f>'febr + mrt'!A17</f>
        <v>12</v>
      </c>
      <c r="B17" s="28" t="str">
        <f>'febr + mrt'!B17</f>
        <v>Chris van Drongelen</v>
      </c>
      <c r="C17" s="33">
        <f>COUNT('febr + mrt'!C17:P17)</f>
        <v>4</v>
      </c>
      <c r="D17" s="33">
        <f>COUNT(april!D17:P17)</f>
        <v>6</v>
      </c>
      <c r="E17" s="33">
        <f>COUNT(mei!D17:Q17)</f>
        <v>4</v>
      </c>
      <c r="F17" s="33">
        <f>COUNT(juni!D17:R17)</f>
        <v>3</v>
      </c>
      <c r="G17" s="33">
        <f>COUNT(juli!D17:R17)</f>
        <v>0</v>
      </c>
      <c r="H17" s="33">
        <f>COUNT(aug!D17:P17)</f>
        <v>0</v>
      </c>
      <c r="I17" s="33">
        <f>COUNT(sept!D17:L17)</f>
        <v>0</v>
      </c>
      <c r="J17" s="33">
        <f>COUNT(okt!D17:K17)</f>
        <v>0</v>
      </c>
      <c r="K17" s="23">
        <f t="shared" si="0"/>
        <v>17</v>
      </c>
    </row>
    <row r="18" spans="1:11" ht="19.5" customHeight="1">
      <c r="A18" s="14">
        <f>'febr + mrt'!A18</f>
        <v>13</v>
      </c>
      <c r="B18" s="28" t="str">
        <f>'febr + mrt'!B18</f>
        <v>Jan van Drongelen</v>
      </c>
      <c r="C18" s="33">
        <f>COUNT('febr + mrt'!C18:P18)</f>
        <v>5</v>
      </c>
      <c r="D18" s="33">
        <f>COUNT(april!D18:P18)</f>
        <v>5</v>
      </c>
      <c r="E18" s="33">
        <f>COUNT(mei!D18:Q18)</f>
        <v>3</v>
      </c>
      <c r="F18" s="33">
        <f>COUNT(juni!D18:R18)</f>
        <v>2</v>
      </c>
      <c r="G18" s="33">
        <f>COUNT(juli!D18:R18)</f>
        <v>0</v>
      </c>
      <c r="H18" s="33">
        <f>COUNT(aug!D18:P18)</f>
        <v>0</v>
      </c>
      <c r="I18" s="33">
        <f>COUNT(sept!D18:L18)</f>
        <v>0</v>
      </c>
      <c r="J18" s="33">
        <f>COUNT(okt!D18:K18)</f>
        <v>0</v>
      </c>
      <c r="K18" s="23">
        <f t="shared" si="0"/>
        <v>15</v>
      </c>
    </row>
    <row r="19" spans="1:11" ht="19.5" customHeight="1">
      <c r="A19" s="14">
        <f>'febr + mrt'!A19</f>
        <v>14</v>
      </c>
      <c r="B19" s="28" t="str">
        <f>'febr + mrt'!B19</f>
        <v>Kees Faas</v>
      </c>
      <c r="C19" s="33">
        <f>COUNT('febr + mrt'!C19:P19)</f>
        <v>6</v>
      </c>
      <c r="D19" s="33">
        <f>COUNT(april!D19:P19)</f>
        <v>6</v>
      </c>
      <c r="E19" s="33">
        <f>COUNT(mei!D19:Q19)</f>
        <v>7</v>
      </c>
      <c r="F19" s="33">
        <f>COUNT(juni!D19:R19)</f>
        <v>2</v>
      </c>
      <c r="G19" s="33">
        <f>COUNT(juli!D19:R19)</f>
        <v>0</v>
      </c>
      <c r="H19" s="33">
        <f>COUNT(aug!D19:P19)</f>
        <v>0</v>
      </c>
      <c r="I19" s="33">
        <f>COUNT(sept!D19:L19)</f>
        <v>0</v>
      </c>
      <c r="J19" s="33">
        <f>COUNT(okt!D19:K19)</f>
        <v>0</v>
      </c>
      <c r="K19" s="23">
        <f t="shared" si="0"/>
        <v>21</v>
      </c>
    </row>
    <row r="20" spans="1:11" ht="19.5" customHeight="1">
      <c r="A20" s="14">
        <f>'febr + mrt'!A20</f>
        <v>15</v>
      </c>
      <c r="B20" s="28" t="str">
        <f>'febr + mrt'!B20</f>
        <v>Ronnie Fieret</v>
      </c>
      <c r="C20" s="33">
        <f>COUNT('febr + mrt'!C20:P20)</f>
        <v>6</v>
      </c>
      <c r="D20" s="33">
        <f>COUNT(april!D20:P20)</f>
        <v>4</v>
      </c>
      <c r="E20" s="33">
        <f>COUNT(mei!D20:Q20)</f>
        <v>6</v>
      </c>
      <c r="F20" s="33">
        <f>COUNT(juni!D20:R20)</f>
        <v>4</v>
      </c>
      <c r="G20" s="33">
        <f>COUNT(juli!D20:R20)</f>
        <v>0</v>
      </c>
      <c r="H20" s="33">
        <f>COUNT(aug!D20:P20)</f>
        <v>0</v>
      </c>
      <c r="I20" s="33">
        <f>COUNT(sept!D20:L20)</f>
        <v>0</v>
      </c>
      <c r="J20" s="33">
        <f>COUNT(okt!D20:K20)</f>
        <v>0</v>
      </c>
      <c r="K20" s="23">
        <f t="shared" si="0"/>
        <v>20</v>
      </c>
    </row>
    <row r="21" spans="1:11" ht="19.5" customHeight="1">
      <c r="A21" s="14">
        <f>'febr + mrt'!A21</f>
        <v>16</v>
      </c>
      <c r="B21" s="28" t="str">
        <f>'febr + mrt'!B21</f>
        <v>Henk Franken</v>
      </c>
      <c r="C21" s="33">
        <f>COUNT('febr + mrt'!C21:P21)</f>
        <v>4</v>
      </c>
      <c r="D21" s="33">
        <f>COUNT(april!D21:P21)</f>
        <v>7</v>
      </c>
      <c r="E21" s="33">
        <f>COUNT(mei!D21:Q21)</f>
        <v>7</v>
      </c>
      <c r="F21" s="33">
        <f>COUNT(juni!D21:R21)</f>
        <v>3</v>
      </c>
      <c r="G21" s="33">
        <f>COUNT(juli!D21:R21)</f>
        <v>0</v>
      </c>
      <c r="H21" s="33">
        <f>COUNT(aug!D21:P21)</f>
        <v>0</v>
      </c>
      <c r="I21" s="33">
        <f>COUNT(sept!D21:L21)</f>
        <v>0</v>
      </c>
      <c r="J21" s="33">
        <f>COUNT(okt!D21:K21)</f>
        <v>0</v>
      </c>
      <c r="K21" s="23">
        <f t="shared" si="0"/>
        <v>21</v>
      </c>
    </row>
    <row r="22" spans="1:11" ht="19.5" customHeight="1">
      <c r="A22" s="14">
        <f>'febr + mrt'!A22</f>
        <v>17</v>
      </c>
      <c r="B22" s="28" t="str">
        <f>'febr + mrt'!B22</f>
        <v>Jan 't Gilde</v>
      </c>
      <c r="C22" s="33">
        <f>COUNT('febr + mrt'!C22:P22)</f>
        <v>3</v>
      </c>
      <c r="D22" s="33">
        <f>COUNT(april!D22:P22)</f>
        <v>5</v>
      </c>
      <c r="E22" s="33">
        <f>COUNT(mei!D22:Q22)</f>
        <v>7</v>
      </c>
      <c r="F22" s="33">
        <f>COUNT(juni!D22:R22)</f>
        <v>7</v>
      </c>
      <c r="G22" s="33">
        <f>COUNT(juli!D22:R22)</f>
        <v>0</v>
      </c>
      <c r="H22" s="33">
        <f>COUNT(aug!D22:P22)</f>
        <v>0</v>
      </c>
      <c r="I22" s="33">
        <f>COUNT(sept!D22:L22)</f>
        <v>0</v>
      </c>
      <c r="J22" s="33">
        <f>COUNT(okt!D22:K22)</f>
        <v>0</v>
      </c>
      <c r="K22" s="23">
        <f t="shared" si="0"/>
        <v>22</v>
      </c>
    </row>
    <row r="23" spans="1:11" ht="19.5" customHeight="1">
      <c r="A23" s="14">
        <f>'febr + mrt'!A23</f>
        <v>18</v>
      </c>
      <c r="B23" s="28" t="str">
        <f>'febr + mrt'!B23</f>
        <v>Rob van der Goes</v>
      </c>
      <c r="C23" s="33">
        <f>COUNT('febr + mrt'!C23:P23)</f>
        <v>2</v>
      </c>
      <c r="D23" s="33">
        <f>COUNT(april!D23:P23)</f>
        <v>5</v>
      </c>
      <c r="E23" s="33">
        <f>COUNT(mei!D23:Q23)</f>
        <v>1</v>
      </c>
      <c r="F23" s="33">
        <f>COUNT(juni!D23:R23)</f>
        <v>3</v>
      </c>
      <c r="G23" s="33">
        <f>COUNT(juli!D23:R23)</f>
        <v>0</v>
      </c>
      <c r="H23" s="33">
        <f>COUNT(aug!D23:P23)</f>
        <v>0</v>
      </c>
      <c r="I23" s="33">
        <f>COUNT(sept!D23:L23)</f>
        <v>0</v>
      </c>
      <c r="J23" s="33">
        <f>COUNT(okt!D23:K23)</f>
        <v>0</v>
      </c>
      <c r="K23" s="23">
        <f t="shared" si="0"/>
        <v>11</v>
      </c>
    </row>
    <row r="24" spans="1:11" ht="19.5" customHeight="1">
      <c r="A24" s="14">
        <f>'febr + mrt'!A24</f>
        <v>19</v>
      </c>
      <c r="B24" s="28" t="str">
        <f>'febr + mrt'!B24</f>
        <v>Johan Haak</v>
      </c>
      <c r="C24" s="33">
        <f>COUNT('febr + mrt'!C24:P24)</f>
        <v>2</v>
      </c>
      <c r="D24" s="33">
        <f>COUNT(april!D24:P24)</f>
        <v>3</v>
      </c>
      <c r="E24" s="33">
        <f>COUNT(mei!D24:Q24)</f>
        <v>3</v>
      </c>
      <c r="F24" s="33">
        <f>COUNT(juni!D24:R24)</f>
        <v>3</v>
      </c>
      <c r="G24" s="33">
        <f>COUNT(juli!D24:R24)</f>
        <v>0</v>
      </c>
      <c r="H24" s="33">
        <f>COUNT(aug!D24:P24)</f>
        <v>0</v>
      </c>
      <c r="I24" s="33">
        <f>COUNT(sept!D24:L24)</f>
        <v>0</v>
      </c>
      <c r="J24" s="33">
        <f>COUNT(okt!D24:K24)</f>
        <v>0</v>
      </c>
      <c r="K24" s="23">
        <f t="shared" si="0"/>
        <v>11</v>
      </c>
    </row>
    <row r="25" spans="1:11" ht="19.5" customHeight="1">
      <c r="A25" s="14">
        <f>'febr + mrt'!A25</f>
        <v>20</v>
      </c>
      <c r="B25" s="28" t="str">
        <f>'febr + mrt'!B25</f>
        <v>Piet Haak</v>
      </c>
      <c r="C25" s="33">
        <f>COUNT('febr + mrt'!C25:P25)</f>
        <v>0</v>
      </c>
      <c r="D25" s="33">
        <f>COUNT(april!D25:P25)</f>
        <v>0</v>
      </c>
      <c r="E25" s="33">
        <f>COUNT(mei!D25:Q25)</f>
        <v>0</v>
      </c>
      <c r="F25" s="33">
        <f>COUNT(juni!D25:R25)</f>
        <v>0</v>
      </c>
      <c r="G25" s="33">
        <f>COUNT(juli!D25:R25)</f>
        <v>0</v>
      </c>
      <c r="H25" s="33">
        <f>COUNT(aug!D25:P25)</f>
        <v>0</v>
      </c>
      <c r="I25" s="33">
        <f>COUNT(sept!D25:L25)</f>
        <v>0</v>
      </c>
      <c r="J25" s="33">
        <f>COUNT(okt!D25:K25)</f>
        <v>0</v>
      </c>
      <c r="K25" s="23">
        <f t="shared" si="0"/>
        <v>0</v>
      </c>
    </row>
    <row r="26" spans="1:11" ht="19.5" customHeight="1">
      <c r="A26" s="14">
        <f>'febr + mrt'!A26</f>
        <v>21</v>
      </c>
      <c r="B26" s="28" t="str">
        <f>'febr + mrt'!B26</f>
        <v>Hans Hamelink</v>
      </c>
      <c r="C26" s="33">
        <f>COUNT('febr + mrt'!C26:P26)</f>
        <v>1</v>
      </c>
      <c r="D26" s="33">
        <f>COUNT(april!D26:P26)</f>
        <v>2</v>
      </c>
      <c r="E26" s="33">
        <f>COUNT(mei!D26:Q26)</f>
        <v>3</v>
      </c>
      <c r="F26" s="33">
        <f>COUNT(juni!D26:R26)</f>
        <v>3</v>
      </c>
      <c r="G26" s="33">
        <f>COUNT(juli!D26:R26)</f>
        <v>0</v>
      </c>
      <c r="H26" s="33">
        <f>COUNT(aug!D26:P26)</f>
        <v>0</v>
      </c>
      <c r="I26" s="33">
        <f>COUNT(sept!D26:L26)</f>
        <v>0</v>
      </c>
      <c r="J26" s="33">
        <f>COUNT(okt!D26:K26)</f>
        <v>0</v>
      </c>
      <c r="K26" s="23">
        <f t="shared" si="0"/>
        <v>9</v>
      </c>
    </row>
    <row r="27" spans="1:11" ht="19.5" customHeight="1">
      <c r="A27" s="14">
        <f>'febr + mrt'!A27</f>
        <v>22</v>
      </c>
      <c r="B27" s="28" t="str">
        <f>'febr + mrt'!B27</f>
        <v>Tanneke Heerenthals</v>
      </c>
      <c r="C27" s="33">
        <f>COUNT('febr + mrt'!C27:P27)</f>
        <v>8</v>
      </c>
      <c r="D27" s="33">
        <f>COUNT(april!D27:P27)</f>
        <v>9</v>
      </c>
      <c r="E27" s="33">
        <f>COUNT(mei!D27:Q27)</f>
        <v>3</v>
      </c>
      <c r="F27" s="33">
        <f>COUNT(juni!D27:R27)</f>
        <v>0</v>
      </c>
      <c r="G27" s="33">
        <f>COUNT(juli!D27:R27)</f>
        <v>0</v>
      </c>
      <c r="H27" s="33">
        <f>COUNT(aug!D27:P27)</f>
        <v>0</v>
      </c>
      <c r="I27" s="33">
        <f>COUNT(sept!D27:L27)</f>
        <v>0</v>
      </c>
      <c r="J27" s="33">
        <f>COUNT(okt!D27:K27)</f>
        <v>0</v>
      </c>
      <c r="K27" s="23">
        <f t="shared" si="0"/>
        <v>20</v>
      </c>
    </row>
    <row r="28" spans="1:11" ht="19.5" customHeight="1">
      <c r="A28" s="14">
        <f>'febr + mrt'!A28</f>
        <v>23</v>
      </c>
      <c r="B28" s="28" t="str">
        <f>'febr + mrt'!B28</f>
        <v>Inge Heerspink</v>
      </c>
      <c r="C28" s="33">
        <f>COUNT('febr + mrt'!C28:P28)</f>
        <v>1</v>
      </c>
      <c r="D28" s="33">
        <f>COUNT(april!D28:P28)</f>
        <v>3</v>
      </c>
      <c r="E28" s="33">
        <f>COUNT(mei!D28:Q28)</f>
        <v>1</v>
      </c>
      <c r="F28" s="33">
        <f>COUNT(juni!D28:R28)</f>
        <v>1</v>
      </c>
      <c r="G28" s="33">
        <f>COUNT(juli!D28:R28)</f>
        <v>0</v>
      </c>
      <c r="H28" s="33">
        <f>COUNT(aug!D28:P28)</f>
        <v>0</v>
      </c>
      <c r="I28" s="33">
        <f>COUNT(sept!D28:L28)</f>
        <v>0</v>
      </c>
      <c r="J28" s="33">
        <f>COUNT(okt!D28:K28)</f>
        <v>0</v>
      </c>
      <c r="K28" s="23">
        <f t="shared" si="0"/>
        <v>6</v>
      </c>
    </row>
    <row r="29" spans="1:11" ht="19.5" customHeight="1">
      <c r="A29" s="14">
        <f>'febr + mrt'!A29</f>
        <v>24</v>
      </c>
      <c r="B29" s="28" t="str">
        <f>'febr + mrt'!B29</f>
        <v>Monnie IJsebaert</v>
      </c>
      <c r="C29" s="33">
        <f>COUNT('febr + mrt'!C29:P29)</f>
        <v>2</v>
      </c>
      <c r="D29" s="33">
        <f>COUNT(april!D29:P29)</f>
        <v>5</v>
      </c>
      <c r="E29" s="33">
        <f>COUNT(mei!D29:Q29)</f>
        <v>6</v>
      </c>
      <c r="F29" s="33">
        <f>COUNT(juni!D29:R29)</f>
        <v>7</v>
      </c>
      <c r="G29" s="33">
        <f>COUNT(juli!D29:R29)</f>
        <v>0</v>
      </c>
      <c r="H29" s="33">
        <f>COUNT(aug!D29:P29)</f>
        <v>0</v>
      </c>
      <c r="I29" s="33">
        <f>COUNT(sept!D29:L29)</f>
        <v>0</v>
      </c>
      <c r="J29" s="33">
        <f>COUNT(okt!D29:K29)</f>
        <v>0</v>
      </c>
      <c r="K29" s="23">
        <f t="shared" si="0"/>
        <v>20</v>
      </c>
    </row>
    <row r="30" spans="1:11" ht="19.5" customHeight="1">
      <c r="A30" s="14">
        <f>'febr + mrt'!A30</f>
        <v>25</v>
      </c>
      <c r="B30" s="28" t="str">
        <f>'febr + mrt'!B30</f>
        <v>Wim Ijsebaert</v>
      </c>
      <c r="C30" s="33">
        <f>COUNT('febr + mrt'!C30:P30)</f>
        <v>2</v>
      </c>
      <c r="D30" s="33">
        <f>COUNT(april!D30:P30)</f>
        <v>2</v>
      </c>
      <c r="E30" s="33">
        <f>COUNT(mei!D30:Q30)</f>
        <v>5</v>
      </c>
      <c r="F30" s="33">
        <f>COUNT(juni!D30:R30)</f>
        <v>2</v>
      </c>
      <c r="G30" s="33">
        <f>COUNT(juli!D30:R30)</f>
        <v>0</v>
      </c>
      <c r="H30" s="33">
        <f>COUNT(aug!D30:P30)</f>
        <v>0</v>
      </c>
      <c r="I30" s="33">
        <f>COUNT(sept!D30:L30)</f>
        <v>0</v>
      </c>
      <c r="J30" s="33">
        <f>COUNT(okt!D30:K30)</f>
        <v>0</v>
      </c>
      <c r="K30" s="23">
        <f t="shared" si="0"/>
        <v>11</v>
      </c>
    </row>
    <row r="31" spans="1:11" ht="19.5" customHeight="1">
      <c r="A31" s="14">
        <f>'febr + mrt'!A31</f>
        <v>26</v>
      </c>
      <c r="B31" s="28" t="str">
        <f>'febr + mrt'!B31</f>
        <v>Jan Kalisvaart</v>
      </c>
      <c r="C31" s="33">
        <f>COUNT('febr + mrt'!C31:P31)</f>
        <v>4</v>
      </c>
      <c r="D31" s="33">
        <f>COUNT(april!D31:P31)</f>
        <v>1</v>
      </c>
      <c r="E31" s="33">
        <f>COUNT(mei!D31:Q31)</f>
        <v>1</v>
      </c>
      <c r="F31" s="33">
        <f>COUNT(juni!D31:R31)</f>
        <v>0</v>
      </c>
      <c r="G31" s="33">
        <f>COUNT(juli!D31:R31)</f>
        <v>0</v>
      </c>
      <c r="H31" s="33">
        <f>COUNT(aug!D31:P31)</f>
        <v>0</v>
      </c>
      <c r="I31" s="33">
        <f>COUNT(sept!D31:L31)</f>
        <v>0</v>
      </c>
      <c r="J31" s="33">
        <f>COUNT(okt!D31:K31)</f>
        <v>0</v>
      </c>
      <c r="K31" s="23">
        <f t="shared" si="0"/>
        <v>6</v>
      </c>
    </row>
    <row r="32" spans="1:11" ht="19.5" customHeight="1">
      <c r="A32" s="14">
        <f>'febr + mrt'!A32</f>
        <v>27</v>
      </c>
      <c r="B32" s="28" t="str">
        <f>'febr + mrt'!B32</f>
        <v>Gerrit Kampman</v>
      </c>
      <c r="C32" s="33">
        <f>COUNT('febr + mrt'!C32:P32)</f>
        <v>1</v>
      </c>
      <c r="D32" s="33">
        <f>COUNT(april!D32:P32)</f>
        <v>6</v>
      </c>
      <c r="E32" s="33">
        <f>COUNT(mei!D32:Q32)</f>
        <v>5</v>
      </c>
      <c r="F32" s="33">
        <f>COUNT(juni!D32:R32)</f>
        <v>5</v>
      </c>
      <c r="G32" s="33">
        <f>COUNT(juli!D32:R32)</f>
        <v>0</v>
      </c>
      <c r="H32" s="33">
        <f>COUNT(aug!D32:P32)</f>
        <v>0</v>
      </c>
      <c r="I32" s="33">
        <f>COUNT(sept!D32:L32)</f>
        <v>0</v>
      </c>
      <c r="J32" s="33">
        <f>COUNT(okt!D32:K32)</f>
        <v>0</v>
      </c>
      <c r="K32" s="23">
        <f t="shared" si="0"/>
        <v>17</v>
      </c>
    </row>
    <row r="33" spans="1:11" ht="19.5" customHeight="1">
      <c r="A33" s="14">
        <f>'febr + mrt'!A33</f>
        <v>28</v>
      </c>
      <c r="B33" s="28" t="str">
        <f>'febr + mrt'!B33</f>
        <v>Humphrey Klapwijk</v>
      </c>
      <c r="C33" s="33">
        <f>COUNT('febr + mrt'!C33:P33)</f>
        <v>3</v>
      </c>
      <c r="D33" s="33">
        <f>COUNT(april!D33:P33)</f>
        <v>2</v>
      </c>
      <c r="E33" s="33">
        <f>COUNT(mei!D33:Q33)</f>
        <v>0</v>
      </c>
      <c r="F33" s="33">
        <f>COUNT(juni!D33:R33)</f>
        <v>1</v>
      </c>
      <c r="G33" s="33">
        <f>COUNT(juli!D33:R33)</f>
        <v>0</v>
      </c>
      <c r="H33" s="33">
        <f>COUNT(aug!D33:P33)</f>
        <v>0</v>
      </c>
      <c r="I33" s="33">
        <f>COUNT(sept!D33:L33)</f>
        <v>0</v>
      </c>
      <c r="J33" s="33">
        <f>COUNT(okt!D33:K33)</f>
        <v>0</v>
      </c>
      <c r="K33" s="23">
        <f t="shared" si="0"/>
        <v>6</v>
      </c>
    </row>
    <row r="34" spans="1:11" ht="19.5" customHeight="1">
      <c r="A34" s="14">
        <f>'febr + mrt'!A34</f>
        <v>29</v>
      </c>
      <c r="B34" s="28" t="str">
        <f>'febr + mrt'!B34</f>
        <v>Esmiralda de Klerk</v>
      </c>
      <c r="C34" s="33">
        <f>COUNT('febr + mrt'!C34:P34)</f>
        <v>0</v>
      </c>
      <c r="D34" s="33">
        <f>COUNT(april!D34:P34)</f>
        <v>0</v>
      </c>
      <c r="E34" s="33">
        <f>COUNT(mei!D34:Q34)</f>
        <v>0</v>
      </c>
      <c r="F34" s="33">
        <f>COUNT(juni!D34:R34)</f>
        <v>0</v>
      </c>
      <c r="G34" s="33">
        <f>COUNT(juli!D34:R34)</f>
        <v>0</v>
      </c>
      <c r="H34" s="33">
        <f>COUNT(aug!D34:P34)</f>
        <v>0</v>
      </c>
      <c r="I34" s="33">
        <f>COUNT(sept!D34:L34)</f>
        <v>0</v>
      </c>
      <c r="J34" s="33">
        <f>COUNT(okt!D34:K34)</f>
        <v>0</v>
      </c>
      <c r="K34" s="23">
        <f t="shared" si="0"/>
        <v>0</v>
      </c>
    </row>
    <row r="35" spans="1:11" ht="19.5" customHeight="1">
      <c r="A35" s="14">
        <f>'febr + mrt'!A35</f>
        <v>30</v>
      </c>
      <c r="B35" s="28" t="str">
        <f>'febr + mrt'!B35</f>
        <v>Ludwig Lauret</v>
      </c>
      <c r="C35" s="33">
        <f>COUNT('febr + mrt'!C35:P35)</f>
        <v>0</v>
      </c>
      <c r="D35" s="33">
        <f>COUNT(april!D35:P35)</f>
        <v>0</v>
      </c>
      <c r="E35" s="33">
        <f>COUNT(mei!D35:Q35)</f>
        <v>0</v>
      </c>
      <c r="F35" s="33">
        <f>COUNT(juni!D35:R35)</f>
        <v>1</v>
      </c>
      <c r="G35" s="33">
        <f>COUNT(juli!D35:R35)</f>
        <v>0</v>
      </c>
      <c r="H35" s="33">
        <f>COUNT(aug!D35:P35)</f>
        <v>0</v>
      </c>
      <c r="I35" s="33">
        <f>COUNT(sept!D35:L35)</f>
        <v>0</v>
      </c>
      <c r="J35" s="33">
        <f>COUNT(okt!D35:K35)</f>
        <v>0</v>
      </c>
      <c r="K35" s="23">
        <f t="shared" si="0"/>
        <v>1</v>
      </c>
    </row>
    <row r="36" spans="1:11" ht="19.5" customHeight="1">
      <c r="A36" s="14">
        <f>'febr + mrt'!A36</f>
        <v>31</v>
      </c>
      <c r="B36" s="28" t="str">
        <f>'febr + mrt'!B36</f>
        <v>Leo Martinu</v>
      </c>
      <c r="C36" s="33">
        <f>COUNT('febr + mrt'!C36:P36)</f>
        <v>4</v>
      </c>
      <c r="D36" s="33">
        <f>COUNT(april!D36:P36)</f>
        <v>6</v>
      </c>
      <c r="E36" s="33">
        <f>COUNT(mei!D36:Q36)</f>
        <v>6</v>
      </c>
      <c r="F36" s="33">
        <f>COUNT(juni!D36:R36)</f>
        <v>6</v>
      </c>
      <c r="G36" s="33">
        <f>COUNT(juli!D36:R36)</f>
        <v>0</v>
      </c>
      <c r="H36" s="33">
        <f>COUNT(aug!D36:P36)</f>
        <v>0</v>
      </c>
      <c r="I36" s="33">
        <f>COUNT(sept!D36:L36)</f>
        <v>0</v>
      </c>
      <c r="J36" s="33">
        <f>COUNT(okt!D36:K36)</f>
        <v>0</v>
      </c>
      <c r="K36" s="23">
        <f t="shared" si="0"/>
        <v>22</v>
      </c>
    </row>
    <row r="37" spans="1:11" ht="19.5" customHeight="1">
      <c r="A37" s="14">
        <f>'febr + mrt'!A37</f>
        <v>32</v>
      </c>
      <c r="B37" s="28" t="str">
        <f>'febr + mrt'!B37</f>
        <v>Peter van Meurs</v>
      </c>
      <c r="C37" s="33">
        <f>COUNT('febr + mrt'!C37:P37)</f>
        <v>0</v>
      </c>
      <c r="D37" s="33">
        <f>COUNT(april!D37:P37)</f>
        <v>0</v>
      </c>
      <c r="E37" s="33">
        <f>COUNT(mei!D37:Q37)</f>
        <v>0</v>
      </c>
      <c r="F37" s="33">
        <f>COUNT(juni!D37:R37)</f>
        <v>0</v>
      </c>
      <c r="G37" s="33">
        <f>COUNT(juli!D37:R37)</f>
        <v>0</v>
      </c>
      <c r="H37" s="33">
        <f>COUNT(aug!D37:P37)</f>
        <v>0</v>
      </c>
      <c r="I37" s="33">
        <f>COUNT(sept!D37:L37)</f>
        <v>0</v>
      </c>
      <c r="J37" s="33">
        <f>COUNT(okt!D37:K37)</f>
        <v>0</v>
      </c>
      <c r="K37" s="23">
        <f t="shared" si="0"/>
        <v>0</v>
      </c>
    </row>
    <row r="38" spans="1:11" ht="19.5" customHeight="1">
      <c r="A38" s="14">
        <f>'febr + mrt'!A38</f>
        <v>33</v>
      </c>
      <c r="B38" s="28" t="str">
        <f>'febr + mrt'!B38</f>
        <v>Charley Meyer</v>
      </c>
      <c r="C38" s="33">
        <f>COUNT('febr + mrt'!C38:P38)</f>
        <v>2</v>
      </c>
      <c r="D38" s="33">
        <f>COUNT(april!D38:P38)</f>
        <v>6</v>
      </c>
      <c r="E38" s="33">
        <f>COUNT(mei!D38:Q38)</f>
        <v>3</v>
      </c>
      <c r="F38" s="33">
        <f>COUNT(juni!D38:R38)</f>
        <v>1</v>
      </c>
      <c r="G38" s="33">
        <f>COUNT(juli!D38:R38)</f>
        <v>0</v>
      </c>
      <c r="H38" s="33">
        <f>COUNT(aug!D38:P38)</f>
        <v>0</v>
      </c>
      <c r="I38" s="33">
        <f>COUNT(sept!D38:L38)</f>
        <v>0</v>
      </c>
      <c r="J38" s="33">
        <f>COUNT(okt!D38:K38)</f>
        <v>0</v>
      </c>
      <c r="K38" s="23">
        <f t="shared" si="0"/>
        <v>12</v>
      </c>
    </row>
    <row r="39" spans="1:11" ht="19.5" customHeight="1">
      <c r="A39" s="14">
        <f>'febr + mrt'!A39</f>
        <v>34</v>
      </c>
      <c r="B39" s="28" t="str">
        <f>'febr + mrt'!B39</f>
        <v>Pascal Mortier</v>
      </c>
      <c r="C39" s="33">
        <f>COUNT('febr + mrt'!C39:P39)</f>
        <v>1</v>
      </c>
      <c r="D39" s="33">
        <f>COUNT(april!D39:P39)</f>
        <v>1</v>
      </c>
      <c r="E39" s="33">
        <f>COUNT(mei!D39:Q39)</f>
        <v>0</v>
      </c>
      <c r="F39" s="33">
        <f>COUNT(juni!D39:R39)</f>
        <v>2</v>
      </c>
      <c r="G39" s="33">
        <f>COUNT(juli!D39:R39)</f>
        <v>0</v>
      </c>
      <c r="H39" s="33">
        <f>COUNT(aug!D39:P39)</f>
        <v>0</v>
      </c>
      <c r="I39" s="33">
        <f>COUNT(sept!D39:L39)</f>
        <v>0</v>
      </c>
      <c r="J39" s="33">
        <f>COUNT(okt!D39:K39)</f>
        <v>0</v>
      </c>
      <c r="K39" s="23">
        <f t="shared" si="0"/>
        <v>4</v>
      </c>
    </row>
    <row r="40" spans="1:11" ht="19.5" customHeight="1">
      <c r="A40" s="14">
        <f>'febr + mrt'!A40</f>
        <v>35</v>
      </c>
      <c r="B40" s="28" t="str">
        <f>'febr + mrt'!B40</f>
        <v>Mark Otterloo</v>
      </c>
      <c r="C40" s="33">
        <f>COUNT('febr + mrt'!C40:P40)</f>
        <v>0</v>
      </c>
      <c r="D40" s="33">
        <f>COUNT(april!D40:P40)</f>
        <v>0</v>
      </c>
      <c r="E40" s="33">
        <f>COUNT(mei!D40:Q40)</f>
        <v>0</v>
      </c>
      <c r="F40" s="33">
        <f>COUNT(juni!D40:R40)</f>
        <v>0</v>
      </c>
      <c r="G40" s="33">
        <f>COUNT(juli!D40:R40)</f>
        <v>0</v>
      </c>
      <c r="H40" s="33">
        <f>COUNT(aug!D40:P40)</f>
        <v>0</v>
      </c>
      <c r="I40" s="33">
        <f>COUNT(sept!D40:L40)</f>
        <v>0</v>
      </c>
      <c r="J40" s="33">
        <f>COUNT(okt!D40:K40)</f>
        <v>0</v>
      </c>
      <c r="K40" s="23">
        <f t="shared" si="0"/>
        <v>0</v>
      </c>
    </row>
    <row r="41" spans="1:26" s="2" customFormat="1" ht="19.5" customHeight="1">
      <c r="A41" s="14">
        <f>'febr + mrt'!A41</f>
        <v>36</v>
      </c>
      <c r="B41" s="28" t="str">
        <f>'febr + mrt'!B41</f>
        <v>Michiel de Pooter</v>
      </c>
      <c r="C41" s="33">
        <f>COUNT('febr + mrt'!C41:P41)</f>
        <v>5</v>
      </c>
      <c r="D41" s="33">
        <f>COUNT(april!D41:P41)</f>
        <v>1</v>
      </c>
      <c r="E41" s="33">
        <f>COUNT(mei!D41:Q41)</f>
        <v>8</v>
      </c>
      <c r="F41" s="33">
        <f>COUNT(juni!D41:R41)</f>
        <v>6</v>
      </c>
      <c r="G41" s="33">
        <f>COUNT(juli!D41:R41)</f>
        <v>0</v>
      </c>
      <c r="H41" s="33">
        <f>COUNT(aug!D41:P41)</f>
        <v>0</v>
      </c>
      <c r="I41" s="33">
        <f>COUNT(sept!D41:L41)</f>
        <v>0</v>
      </c>
      <c r="J41" s="33">
        <f>COUNT(okt!D41:K41)</f>
        <v>0</v>
      </c>
      <c r="K41" s="23">
        <f t="shared" si="0"/>
        <v>20</v>
      </c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11" ht="19.5" customHeight="1">
      <c r="A42" s="14">
        <f>'febr + mrt'!A42</f>
        <v>37</v>
      </c>
      <c r="B42" s="28" t="str">
        <f>'febr + mrt'!B42</f>
        <v>Jeffrey Thomas</v>
      </c>
      <c r="C42" s="33">
        <f>COUNT('febr + mrt'!C42:P42)</f>
        <v>0</v>
      </c>
      <c r="D42" s="33">
        <f>COUNT(april!D42:P42)</f>
        <v>1</v>
      </c>
      <c r="E42" s="33">
        <f>COUNT(mei!D42:Q42)</f>
        <v>0</v>
      </c>
      <c r="F42" s="33">
        <f>COUNT(juni!D42:R42)</f>
        <v>0</v>
      </c>
      <c r="G42" s="33">
        <f>COUNT(juli!D42:R42)</f>
        <v>0</v>
      </c>
      <c r="H42" s="33">
        <f>COUNT(aug!D42:P42)</f>
        <v>0</v>
      </c>
      <c r="I42" s="33">
        <f>COUNT(sept!D42:L42)</f>
        <v>0</v>
      </c>
      <c r="J42" s="33">
        <f>COUNT(okt!D42:K42)</f>
        <v>0</v>
      </c>
      <c r="K42" s="23">
        <f t="shared" si="0"/>
        <v>1</v>
      </c>
    </row>
    <row r="43" spans="1:11" ht="19.5" customHeight="1">
      <c r="A43" s="14">
        <f>'febr + mrt'!A43</f>
        <v>38</v>
      </c>
      <c r="B43" s="28" t="str">
        <f>'febr + mrt'!B43</f>
        <v>Rob Visman</v>
      </c>
      <c r="C43" s="33">
        <f>COUNT('febr + mrt'!C43:P43)</f>
        <v>5</v>
      </c>
      <c r="D43" s="33">
        <f>COUNT(april!D43:P43)</f>
        <v>6</v>
      </c>
      <c r="E43" s="33">
        <f>COUNT(mei!D43:Q43)</f>
        <v>6</v>
      </c>
      <c r="F43" s="33">
        <f>COUNT(juni!D43:R43)</f>
        <v>4</v>
      </c>
      <c r="G43" s="33">
        <f>COUNT(juli!D43:R43)</f>
        <v>0</v>
      </c>
      <c r="H43" s="33">
        <f>COUNT(aug!D43:P43)</f>
        <v>0</v>
      </c>
      <c r="I43" s="33">
        <f>COUNT(sept!D43:L43)</f>
        <v>0</v>
      </c>
      <c r="J43" s="33">
        <f>COUNT(okt!D43:K43)</f>
        <v>0</v>
      </c>
      <c r="K43" s="23">
        <f t="shared" si="0"/>
        <v>21</v>
      </c>
    </row>
    <row r="44" spans="1:11" ht="19.5" customHeight="1">
      <c r="A44" s="14">
        <v>39</v>
      </c>
      <c r="B44" s="28" t="str">
        <f>'febr + mrt'!B44</f>
        <v>Bernard de Wever</v>
      </c>
      <c r="C44" s="33">
        <f>COUNT('febr + mrt'!C44:P44)</f>
        <v>1</v>
      </c>
      <c r="D44" s="33">
        <f>COUNT(april!D44:P44)</f>
        <v>0</v>
      </c>
      <c r="E44" s="33">
        <f>COUNT(mei!D44:Q44)</f>
        <v>1</v>
      </c>
      <c r="F44" s="33">
        <f>COUNT(juni!D44:R44)</f>
        <v>2</v>
      </c>
      <c r="G44" s="33">
        <f>COUNT(juli!D44:R44)</f>
        <v>0</v>
      </c>
      <c r="H44" s="33">
        <f>COUNT(aug!D44:P44)</f>
        <v>0</v>
      </c>
      <c r="I44" s="33">
        <f>COUNT(sept!D44:L44)</f>
        <v>0</v>
      </c>
      <c r="J44" s="33">
        <f>COUNT(okt!D44:K44)</f>
        <v>0</v>
      </c>
      <c r="K44" s="23">
        <f t="shared" si="0"/>
        <v>4</v>
      </c>
    </row>
    <row r="45" spans="1:11" ht="19.5" customHeight="1">
      <c r="A45" s="14">
        <v>40</v>
      </c>
      <c r="B45" s="28" t="str">
        <f>'febr + mrt'!B45</f>
        <v>Anita Wissel</v>
      </c>
      <c r="C45" s="33">
        <f>COUNT('febr + mrt'!C45:P45)</f>
        <v>9</v>
      </c>
      <c r="D45" s="33">
        <f>COUNT(april!D45:P45)</f>
        <v>8</v>
      </c>
      <c r="E45" s="33">
        <f>COUNT(mei!D45:Q45)</f>
        <v>7</v>
      </c>
      <c r="F45" s="33">
        <f>COUNT(juni!D45:R45)</f>
        <v>7</v>
      </c>
      <c r="G45" s="33">
        <f>COUNT(juli!D45:R45)</f>
        <v>0</v>
      </c>
      <c r="H45" s="33">
        <f>COUNT(aug!D45:P45)</f>
        <v>0</v>
      </c>
      <c r="I45" s="33">
        <f>COUNT(sept!D45:L45)</f>
        <v>0</v>
      </c>
      <c r="J45" s="33">
        <f>COUNT(okt!D45:K45)</f>
        <v>0</v>
      </c>
      <c r="K45" s="23">
        <f t="shared" si="0"/>
        <v>31</v>
      </c>
    </row>
    <row r="46" spans="1:11" ht="19.5" customHeight="1">
      <c r="A46" s="14">
        <v>41</v>
      </c>
      <c r="B46" s="28" t="str">
        <f>'febr + mrt'!B46</f>
        <v>Elize Witte</v>
      </c>
      <c r="C46" s="33">
        <f>COUNT('febr + mrt'!C46:P46)</f>
        <v>5</v>
      </c>
      <c r="D46" s="33">
        <f>COUNT(april!D46:P46)</f>
        <v>7</v>
      </c>
      <c r="E46" s="33">
        <f>COUNT(mei!D46:Q46)</f>
        <v>6</v>
      </c>
      <c r="F46" s="33">
        <f>COUNT(juni!D46:R46)</f>
        <v>3</v>
      </c>
      <c r="G46" s="33">
        <f>COUNT(juli!D46:R46)</f>
        <v>0</v>
      </c>
      <c r="H46" s="33">
        <f>COUNT(aug!D46:P46)</f>
        <v>0</v>
      </c>
      <c r="I46" s="33">
        <f>COUNT(sept!D46:L46)</f>
        <v>0</v>
      </c>
      <c r="J46" s="33">
        <f>COUNT(okt!D46:K46)</f>
        <v>0</v>
      </c>
      <c r="K46" s="23">
        <f t="shared" si="0"/>
        <v>21</v>
      </c>
    </row>
    <row r="47" spans="1:11" ht="19.5" customHeight="1">
      <c r="A47" s="14">
        <v>42</v>
      </c>
      <c r="B47" s="28" t="str">
        <f>'febr + mrt'!B47</f>
        <v>Patrick Witte</v>
      </c>
      <c r="C47" s="33">
        <f>COUNT('febr + mrt'!C47:P47)</f>
        <v>1</v>
      </c>
      <c r="D47" s="33">
        <f>COUNT(april!D47:P47)</f>
        <v>0</v>
      </c>
      <c r="E47" s="33">
        <f>COUNT(mei!D47:Q47)</f>
        <v>1</v>
      </c>
      <c r="F47" s="33">
        <f>COUNT(juni!D47:R47)</f>
        <v>0</v>
      </c>
      <c r="G47" s="33">
        <f>COUNT(juli!D47:R47)</f>
        <v>0</v>
      </c>
      <c r="H47" s="33">
        <f>COUNT(aug!D47:P47)</f>
        <v>0</v>
      </c>
      <c r="I47" s="33">
        <f>COUNT(sept!D47:L47)</f>
        <v>0</v>
      </c>
      <c r="J47" s="33">
        <f>COUNT(okt!D47:K47)</f>
        <v>0</v>
      </c>
      <c r="K47" s="23">
        <f t="shared" si="0"/>
        <v>2</v>
      </c>
    </row>
    <row r="48" spans="1:11" ht="19.5" customHeight="1">
      <c r="A48" s="14">
        <v>43</v>
      </c>
      <c r="B48" s="28" t="str">
        <f>'febr + mrt'!B48</f>
        <v>Cor Zegers</v>
      </c>
      <c r="C48" s="33">
        <f>COUNT('febr + mrt'!C48:P48)</f>
        <v>2</v>
      </c>
      <c r="D48" s="33">
        <f>COUNT(april!D48:P48)</f>
        <v>2</v>
      </c>
      <c r="E48" s="33">
        <f>COUNT(mei!D48:Q48)</f>
        <v>6</v>
      </c>
      <c r="F48" s="33">
        <f>COUNT(juni!D48:R48)</f>
        <v>4</v>
      </c>
      <c r="G48" s="33">
        <f>COUNT(juli!D48:R48)</f>
        <v>0</v>
      </c>
      <c r="H48" s="33">
        <f>COUNT(aug!D48:P48)</f>
        <v>0</v>
      </c>
      <c r="I48" s="33">
        <f>COUNT(sept!D48:L48)</f>
        <v>0</v>
      </c>
      <c r="J48" s="33">
        <f>COUNT(okt!D48:K48)</f>
        <v>0</v>
      </c>
      <c r="K48" s="23">
        <f t="shared" si="0"/>
        <v>14</v>
      </c>
    </row>
    <row r="49" spans="1:11" ht="19.5" customHeight="1">
      <c r="A49" s="14"/>
      <c r="B49" s="28">
        <f>'febr + mrt'!B49</f>
        <v>0</v>
      </c>
      <c r="C49" s="33">
        <f>COUNT('febr + mrt'!C49:P49)</f>
        <v>0</v>
      </c>
      <c r="D49" s="33">
        <f>COUNT(april!D49:P49)</f>
        <v>0</v>
      </c>
      <c r="E49" s="33">
        <f>COUNT(mei!D49:Q49)</f>
        <v>0</v>
      </c>
      <c r="F49" s="33">
        <f>COUNT(juni!D49:R49)</f>
        <v>0</v>
      </c>
      <c r="G49" s="33">
        <f>COUNT(juli!D49:R49)</f>
        <v>0</v>
      </c>
      <c r="H49" s="33">
        <f>COUNT(aug!D49:P49)</f>
        <v>0</v>
      </c>
      <c r="I49" s="33">
        <f>COUNT(sept!D49:L49)</f>
        <v>0</v>
      </c>
      <c r="J49" s="33">
        <f>COUNT(okt!D49:K49)</f>
        <v>0</v>
      </c>
      <c r="K49" s="23">
        <f t="shared" si="0"/>
        <v>0</v>
      </c>
    </row>
    <row r="50" spans="1:11" ht="19.5" customHeight="1">
      <c r="A50" s="14"/>
      <c r="B50" s="28">
        <f>'febr + mrt'!B50</f>
        <v>0</v>
      </c>
      <c r="C50" s="33">
        <f>COUNT('febr + mrt'!C50:P50)</f>
        <v>0</v>
      </c>
      <c r="D50" s="33">
        <f>COUNT(april!D50:P50)</f>
        <v>0</v>
      </c>
      <c r="E50" s="33">
        <f>COUNT(mei!D50:Q50)</f>
        <v>0</v>
      </c>
      <c r="F50" s="33">
        <f>COUNT(juni!D50:R50)</f>
        <v>0</v>
      </c>
      <c r="G50" s="33">
        <f>COUNT(juli!D50:R50)</f>
        <v>0</v>
      </c>
      <c r="H50" s="33">
        <f>COUNT(aug!D50:P50)</f>
        <v>0</v>
      </c>
      <c r="I50" s="33">
        <f>COUNT(sept!D50:L50)</f>
        <v>0</v>
      </c>
      <c r="J50" s="33">
        <f>COUNT(okt!D50:K50)</f>
        <v>0</v>
      </c>
      <c r="K50" s="23">
        <f t="shared" si="0"/>
        <v>0</v>
      </c>
    </row>
    <row r="51" spans="1:11" ht="19.5" customHeight="1">
      <c r="A51" s="14"/>
      <c r="B51" s="28">
        <f>'febr + mrt'!B51</f>
        <v>0</v>
      </c>
      <c r="C51" s="33">
        <f>COUNT('febr + mrt'!C51:P51)</f>
        <v>0</v>
      </c>
      <c r="D51" s="33">
        <f>COUNT(april!D51:P51)</f>
        <v>0</v>
      </c>
      <c r="E51" s="33">
        <f>COUNT(mei!D51:Q51)</f>
        <v>0</v>
      </c>
      <c r="F51" s="33">
        <f>COUNT(juni!D51:R51)</f>
        <v>0</v>
      </c>
      <c r="G51" s="33">
        <f>COUNT(juli!D51:R51)</f>
        <v>0</v>
      </c>
      <c r="H51" s="33">
        <f>COUNT(aug!D51:P51)</f>
        <v>0</v>
      </c>
      <c r="I51" s="33">
        <f>COUNT(sept!D51:L51)</f>
        <v>0</v>
      </c>
      <c r="J51" s="33">
        <f>COUNT(okt!D51:K51)</f>
        <v>0</v>
      </c>
      <c r="K51" s="23">
        <f t="shared" si="0"/>
        <v>0</v>
      </c>
    </row>
    <row r="52" spans="1:11" ht="19.5" customHeight="1">
      <c r="A52" s="18"/>
      <c r="B52" s="28" t="str">
        <f>'febr + mrt'!B52</f>
        <v>Totaal leden:</v>
      </c>
      <c r="C52" s="12">
        <f>SUM(C6:C51)</f>
        <v>130</v>
      </c>
      <c r="D52" s="12">
        <f aca="true" t="shared" si="1" ref="D52:K52">SUM(D6:D51)</f>
        <v>165</v>
      </c>
      <c r="E52" s="12">
        <f t="shared" si="1"/>
        <v>149</v>
      </c>
      <c r="F52" s="12">
        <f t="shared" si="1"/>
        <v>125</v>
      </c>
      <c r="G52" s="12">
        <f t="shared" si="1"/>
        <v>0</v>
      </c>
      <c r="H52" s="12">
        <f t="shared" si="1"/>
        <v>0</v>
      </c>
      <c r="I52" s="12">
        <f t="shared" si="1"/>
        <v>0</v>
      </c>
      <c r="J52" s="12">
        <f t="shared" si="1"/>
        <v>0</v>
      </c>
      <c r="K52" s="12">
        <f t="shared" si="1"/>
        <v>569</v>
      </c>
    </row>
    <row r="53" spans="1:26" s="2" customFormat="1" ht="19.5" customHeight="1">
      <c r="A53" s="10"/>
      <c r="B53" s="30"/>
      <c r="C53" s="9"/>
      <c r="D53" s="9"/>
      <c r="E53" s="9"/>
      <c r="F53" s="9"/>
      <c r="G53" s="9"/>
      <c r="H53" s="9"/>
      <c r="I53" s="9"/>
      <c r="J53" s="9"/>
      <c r="K53" s="9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3:4" ht="19.5" customHeight="1">
      <c r="C54" s="6"/>
      <c r="D54" s="6"/>
    </row>
    <row r="55" spans="3:4" ht="19.5" customHeight="1">
      <c r="C55" s="6"/>
      <c r="D55" s="6"/>
    </row>
    <row r="56" spans="3:4" ht="19.5" customHeight="1">
      <c r="C56" s="6"/>
      <c r="D56" s="6"/>
    </row>
    <row r="57" spans="3:4" ht="19.5" customHeight="1">
      <c r="C57" s="6"/>
      <c r="D57" s="6"/>
    </row>
    <row r="58" spans="3:4" ht="19.5" customHeight="1">
      <c r="C58" s="6"/>
      <c r="D58" s="6"/>
    </row>
    <row r="59" spans="3:4" ht="19.5" customHeight="1">
      <c r="C59" s="6"/>
      <c r="D59" s="6"/>
    </row>
    <row r="60" spans="3:4" ht="19.5" customHeight="1">
      <c r="C60" s="6"/>
      <c r="D60" s="6"/>
    </row>
    <row r="61" spans="3:4" ht="19.5" customHeight="1">
      <c r="C61" s="6"/>
      <c r="D61" s="6"/>
    </row>
    <row r="62" spans="3:4" ht="19.5" customHeight="1">
      <c r="C62" s="6"/>
      <c r="D62" s="6"/>
    </row>
    <row r="63" spans="3:4" ht="19.5" customHeight="1">
      <c r="C63" s="6"/>
      <c r="D63" s="6"/>
    </row>
    <row r="64" spans="3:4" ht="19.5" customHeight="1">
      <c r="C64" s="6"/>
      <c r="D64" s="6"/>
    </row>
    <row r="65" spans="3:4" ht="19.5" customHeight="1">
      <c r="C65" s="6"/>
      <c r="D65" s="6"/>
    </row>
    <row r="66" spans="3:4" ht="19.5" customHeight="1">
      <c r="C66" s="6"/>
      <c r="D66" s="6"/>
    </row>
    <row r="67" spans="3:4" ht="19.5" customHeight="1">
      <c r="C67" s="6"/>
      <c r="D67" s="6"/>
    </row>
    <row r="68" spans="3:4" ht="19.5" customHeight="1">
      <c r="C68" s="6"/>
      <c r="D68" s="6"/>
    </row>
    <row r="69" spans="3:4" ht="19.5" customHeight="1">
      <c r="C69" s="6"/>
      <c r="D69" s="6"/>
    </row>
    <row r="70" spans="3:4" ht="19.5" customHeight="1">
      <c r="C70" s="6"/>
      <c r="D70" s="6"/>
    </row>
    <row r="71" spans="3:4" ht="19.5" customHeight="1">
      <c r="C71" s="6"/>
      <c r="D71" s="6"/>
    </row>
    <row r="72" spans="3:4" ht="19.5" customHeight="1">
      <c r="C72" s="6"/>
      <c r="D72" s="6"/>
    </row>
    <row r="73" spans="3:4" ht="19.5" customHeight="1">
      <c r="C73" s="6"/>
      <c r="D73" s="6"/>
    </row>
    <row r="74" spans="3:4" ht="19.5" customHeight="1">
      <c r="C74" s="6"/>
      <c r="D74" s="6"/>
    </row>
    <row r="75" spans="3:4" ht="19.5" customHeight="1">
      <c r="C75" s="6"/>
      <c r="D75" s="6"/>
    </row>
    <row r="76" spans="3:4" ht="19.5" customHeight="1">
      <c r="C76" s="6"/>
      <c r="D76" s="6"/>
    </row>
    <row r="77" spans="3:4" ht="19.5" customHeight="1">
      <c r="C77" s="6"/>
      <c r="D77" s="6"/>
    </row>
    <row r="78" spans="3:4" ht="19.5" customHeight="1">
      <c r="C78" s="6"/>
      <c r="D78" s="6"/>
    </row>
    <row r="79" spans="3:4" ht="19.5" customHeight="1">
      <c r="C79" s="6"/>
      <c r="D79" s="6"/>
    </row>
    <row r="80" spans="3:4" ht="19.5" customHeight="1">
      <c r="C80" s="6"/>
      <c r="D80" s="6"/>
    </row>
    <row r="81" spans="3:4" ht="19.5" customHeight="1">
      <c r="C81" s="6"/>
      <c r="D81" s="6"/>
    </row>
    <row r="82" spans="3:4" ht="19.5" customHeight="1">
      <c r="C82" s="6"/>
      <c r="D82" s="6"/>
    </row>
    <row r="83" spans="3:4" ht="19.5" customHeight="1">
      <c r="C83" s="6"/>
      <c r="D83" s="6"/>
    </row>
    <row r="84" spans="3:4" ht="19.5" customHeight="1">
      <c r="C84" s="6"/>
      <c r="D84" s="6"/>
    </row>
    <row r="85" spans="3:4" ht="19.5" customHeight="1">
      <c r="C85" s="6"/>
      <c r="D85" s="6"/>
    </row>
    <row r="86" spans="3:4" ht="19.5" customHeight="1">
      <c r="C86" s="6"/>
      <c r="D86" s="6"/>
    </row>
    <row r="87" spans="3:4" ht="19.5" customHeight="1">
      <c r="C87" s="6"/>
      <c r="D87" s="6"/>
    </row>
    <row r="88" spans="3:4" ht="19.5" customHeight="1">
      <c r="C88" s="6"/>
      <c r="D88" s="6"/>
    </row>
    <row r="89" spans="3:4" ht="19.5" customHeight="1">
      <c r="C89" s="6"/>
      <c r="D89" s="6"/>
    </row>
    <row r="90" spans="3:4" ht="19.5" customHeight="1">
      <c r="C90" s="6"/>
      <c r="D90" s="6"/>
    </row>
    <row r="91" spans="3:4" ht="19.5" customHeight="1">
      <c r="C91" s="6"/>
      <c r="D91" s="6"/>
    </row>
    <row r="92" spans="3:4" ht="19.5" customHeight="1">
      <c r="C92" s="6"/>
      <c r="D92" s="6"/>
    </row>
    <row r="93" spans="3:4" ht="19.5" customHeight="1">
      <c r="C93" s="6"/>
      <c r="D93" s="6"/>
    </row>
    <row r="94" spans="3:4" ht="19.5" customHeight="1">
      <c r="C94" s="6"/>
      <c r="D94" s="6"/>
    </row>
    <row r="95" spans="3:4" ht="19.5" customHeight="1">
      <c r="C95" s="6"/>
      <c r="D95" s="6"/>
    </row>
    <row r="96" spans="3:4" ht="19.5" customHeight="1">
      <c r="C96" s="6"/>
      <c r="D96" s="6"/>
    </row>
    <row r="97" spans="3:4" ht="19.5" customHeight="1">
      <c r="C97" s="6"/>
      <c r="D97" s="6"/>
    </row>
    <row r="98" spans="3:4" ht="19.5" customHeight="1">
      <c r="C98" s="6"/>
      <c r="D98" s="6"/>
    </row>
    <row r="99" spans="3:4" ht="19.5" customHeight="1">
      <c r="C99" s="6"/>
      <c r="D99" s="6"/>
    </row>
    <row r="100" spans="3:4" ht="19.5" customHeight="1">
      <c r="C100" s="6"/>
      <c r="D100" s="6"/>
    </row>
    <row r="101" spans="3:4" ht="19.5" customHeight="1">
      <c r="C101" s="6"/>
      <c r="D101" s="6"/>
    </row>
    <row r="102" spans="3:4" ht="19.5" customHeight="1">
      <c r="C102" s="6"/>
      <c r="D102" s="6"/>
    </row>
    <row r="103" spans="3:4" ht="19.5" customHeight="1">
      <c r="C103" s="6"/>
      <c r="D103" s="6"/>
    </row>
    <row r="104" spans="3:4" ht="19.5" customHeight="1">
      <c r="C104" s="6"/>
      <c r="D104" s="6"/>
    </row>
    <row r="105" spans="3:4" ht="19.5" customHeight="1">
      <c r="C105" s="6"/>
      <c r="D105" s="6"/>
    </row>
    <row r="106" spans="3:4" ht="19.5" customHeight="1">
      <c r="C106" s="6"/>
      <c r="D106" s="6"/>
    </row>
    <row r="107" spans="3:4" ht="19.5" customHeight="1">
      <c r="C107" s="6"/>
      <c r="D107" s="6"/>
    </row>
    <row r="108" spans="3:4" ht="19.5" customHeight="1">
      <c r="C108" s="6"/>
      <c r="D108" s="6"/>
    </row>
    <row r="109" spans="3:4" ht="19.5" customHeight="1">
      <c r="C109" s="6"/>
      <c r="D109" s="6"/>
    </row>
    <row r="110" spans="3:4" ht="19.5" customHeight="1">
      <c r="C110" s="6"/>
      <c r="D110" s="6"/>
    </row>
    <row r="111" spans="3:4" ht="19.5" customHeight="1">
      <c r="C111" s="6"/>
      <c r="D111" s="6"/>
    </row>
    <row r="112" spans="3:4" ht="19.5" customHeight="1">
      <c r="C112" s="6"/>
      <c r="D112" s="6"/>
    </row>
    <row r="113" spans="3:4" ht="19.5" customHeight="1">
      <c r="C113" s="6"/>
      <c r="D113" s="6"/>
    </row>
    <row r="114" spans="3:4" ht="19.5" customHeight="1">
      <c r="C114" s="6"/>
      <c r="D114" s="6"/>
    </row>
    <row r="115" spans="3:4" ht="19.5" customHeight="1">
      <c r="C115" s="6"/>
      <c r="D115" s="6"/>
    </row>
    <row r="116" spans="3:4" ht="19.5" customHeight="1">
      <c r="C116" s="6"/>
      <c r="D116" s="6"/>
    </row>
    <row r="117" spans="3:4" ht="19.5" customHeight="1">
      <c r="C117" s="6"/>
      <c r="D117" s="6"/>
    </row>
    <row r="118" spans="3:4" ht="19.5" customHeight="1">
      <c r="C118" s="6"/>
      <c r="D118" s="6"/>
    </row>
    <row r="119" spans="3:4" ht="19.5" customHeight="1">
      <c r="C119" s="6"/>
      <c r="D119" s="6"/>
    </row>
    <row r="120" spans="3:4" ht="19.5" customHeight="1">
      <c r="C120" s="6"/>
      <c r="D120" s="6"/>
    </row>
    <row r="121" spans="3:4" ht="19.5" customHeight="1">
      <c r="C121" s="6"/>
      <c r="D121" s="6"/>
    </row>
    <row r="122" spans="3:4" ht="19.5" customHeight="1">
      <c r="C122" s="6"/>
      <c r="D122" s="6"/>
    </row>
    <row r="123" spans="3:4" ht="19.5" customHeight="1">
      <c r="C123" s="6"/>
      <c r="D123" s="6"/>
    </row>
    <row r="124" spans="3:4" ht="19.5" customHeight="1">
      <c r="C124" s="6"/>
      <c r="D124" s="6"/>
    </row>
    <row r="125" spans="3:4" ht="19.5" customHeight="1">
      <c r="C125" s="6"/>
      <c r="D125" s="6"/>
    </row>
    <row r="126" spans="3:4" ht="19.5" customHeight="1">
      <c r="C126" s="6"/>
      <c r="D126" s="6"/>
    </row>
    <row r="127" spans="3:4" ht="19.5" customHeight="1">
      <c r="C127" s="6"/>
      <c r="D127" s="6"/>
    </row>
    <row r="128" spans="3:4" ht="19.5" customHeight="1">
      <c r="C128" s="6"/>
      <c r="D128" s="6"/>
    </row>
    <row r="129" spans="3:4" ht="19.5" customHeight="1">
      <c r="C129" s="6"/>
      <c r="D129" s="6"/>
    </row>
    <row r="130" spans="3:4" ht="19.5" customHeight="1">
      <c r="C130" s="6"/>
      <c r="D130" s="6"/>
    </row>
    <row r="131" spans="3:4" ht="19.5" customHeight="1">
      <c r="C131" s="6"/>
      <c r="D131" s="6"/>
    </row>
    <row r="132" spans="3:4" ht="19.5" customHeight="1">
      <c r="C132" s="6"/>
      <c r="D132" s="6"/>
    </row>
    <row r="133" spans="3:4" ht="19.5" customHeight="1">
      <c r="C133" s="6"/>
      <c r="D133" s="6"/>
    </row>
    <row r="134" spans="3:4" ht="19.5" customHeight="1">
      <c r="C134" s="6"/>
      <c r="D134" s="6"/>
    </row>
    <row r="135" spans="3:4" ht="19.5" customHeight="1">
      <c r="C135" s="6"/>
      <c r="D135" s="6"/>
    </row>
    <row r="136" spans="3:4" ht="19.5" customHeight="1">
      <c r="C136" s="6"/>
      <c r="D136" s="6"/>
    </row>
    <row r="137" spans="3:4" ht="19.5" customHeight="1">
      <c r="C137" s="6"/>
      <c r="D137" s="6"/>
    </row>
    <row r="138" spans="3:4" ht="19.5" customHeight="1">
      <c r="C138" s="6"/>
      <c r="D138" s="6"/>
    </row>
    <row r="139" spans="3:4" ht="19.5" customHeight="1">
      <c r="C139" s="6"/>
      <c r="D139" s="6"/>
    </row>
    <row r="140" spans="3:4" ht="19.5" customHeight="1">
      <c r="C140" s="6"/>
      <c r="D140" s="6"/>
    </row>
    <row r="141" spans="3:4" ht="19.5" customHeight="1">
      <c r="C141" s="6"/>
      <c r="D141" s="6"/>
    </row>
    <row r="142" spans="3:4" ht="19.5" customHeight="1">
      <c r="C142" s="6"/>
      <c r="D142" s="6"/>
    </row>
    <row r="143" spans="3:4" ht="19.5" customHeight="1">
      <c r="C143" s="6"/>
      <c r="D143" s="6"/>
    </row>
    <row r="144" spans="3:4" ht="19.5" customHeight="1">
      <c r="C144" s="6"/>
      <c r="D144" s="6"/>
    </row>
    <row r="145" spans="3:4" ht="19.5" customHeight="1">
      <c r="C145" s="6"/>
      <c r="D145" s="6"/>
    </row>
    <row r="146" spans="3:4" ht="19.5" customHeight="1">
      <c r="C146" s="6"/>
      <c r="D146" s="6"/>
    </row>
    <row r="147" spans="3:4" ht="19.5" customHeight="1">
      <c r="C147" s="6"/>
      <c r="D147" s="6"/>
    </row>
    <row r="148" spans="3:4" ht="19.5" customHeight="1">
      <c r="C148" s="6"/>
      <c r="D148" s="6"/>
    </row>
    <row r="149" spans="3:4" ht="19.5" customHeight="1">
      <c r="C149" s="6"/>
      <c r="D149" s="6"/>
    </row>
    <row r="150" spans="3:4" ht="19.5" customHeight="1">
      <c r="C150" s="6"/>
      <c r="D150" s="6"/>
    </row>
    <row r="151" spans="3:4" ht="19.5" customHeight="1">
      <c r="C151" s="6"/>
      <c r="D151" s="6"/>
    </row>
    <row r="152" spans="3:4" ht="19.5" customHeight="1">
      <c r="C152" s="6"/>
      <c r="D152" s="6"/>
    </row>
    <row r="153" spans="3:4" ht="19.5" customHeight="1">
      <c r="C153" s="6"/>
      <c r="D153" s="6"/>
    </row>
    <row r="154" spans="3:4" ht="19.5" customHeight="1">
      <c r="C154" s="6"/>
      <c r="D154" s="6"/>
    </row>
    <row r="155" spans="3:4" ht="19.5" customHeight="1">
      <c r="C155" s="6"/>
      <c r="D155" s="6"/>
    </row>
    <row r="156" spans="3:4" ht="19.5" customHeight="1">
      <c r="C156" s="6"/>
      <c r="D156" s="6"/>
    </row>
    <row r="157" spans="3:4" ht="19.5" customHeight="1">
      <c r="C157" s="6"/>
      <c r="D157" s="6"/>
    </row>
    <row r="158" spans="3:4" ht="19.5" customHeight="1">
      <c r="C158" s="6"/>
      <c r="D158" s="6"/>
    </row>
    <row r="159" spans="3:4" ht="19.5" customHeight="1">
      <c r="C159" s="6"/>
      <c r="D159" s="6"/>
    </row>
    <row r="160" spans="3:4" ht="19.5" customHeight="1">
      <c r="C160" s="6"/>
      <c r="D160" s="6"/>
    </row>
    <row r="161" spans="3:4" ht="19.5" customHeight="1">
      <c r="C161" s="6"/>
      <c r="D161" s="6"/>
    </row>
    <row r="162" spans="3:4" ht="19.5" customHeight="1">
      <c r="C162" s="6"/>
      <c r="D162" s="6"/>
    </row>
    <row r="163" spans="3:4" ht="19.5" customHeight="1">
      <c r="C163" s="6"/>
      <c r="D163" s="6"/>
    </row>
    <row r="164" spans="3:4" ht="19.5" customHeight="1">
      <c r="C164" s="6"/>
      <c r="D164" s="6"/>
    </row>
    <row r="165" spans="3:4" ht="19.5" customHeight="1">
      <c r="C165" s="6"/>
      <c r="D165" s="6"/>
    </row>
    <row r="166" spans="3:4" ht="19.5" customHeight="1">
      <c r="C166" s="6"/>
      <c r="D166" s="6"/>
    </row>
    <row r="167" spans="3:4" ht="19.5" customHeight="1">
      <c r="C167" s="6"/>
      <c r="D167" s="6"/>
    </row>
    <row r="168" spans="3:4" ht="19.5" customHeight="1">
      <c r="C168" s="6"/>
      <c r="D168" s="6"/>
    </row>
    <row r="169" spans="3:4" ht="19.5" customHeight="1">
      <c r="C169" s="6"/>
      <c r="D169" s="6"/>
    </row>
    <row r="170" spans="3:4" ht="19.5" customHeight="1">
      <c r="C170" s="6"/>
      <c r="D170" s="6"/>
    </row>
    <row r="171" spans="3:4" ht="19.5" customHeight="1">
      <c r="C171" s="6"/>
      <c r="D171" s="6"/>
    </row>
    <row r="172" spans="3:4" ht="19.5" customHeight="1">
      <c r="C172" s="6"/>
      <c r="D172" s="6"/>
    </row>
    <row r="173" spans="3:4" ht="19.5" customHeight="1">
      <c r="C173" s="6"/>
      <c r="D173" s="6"/>
    </row>
    <row r="174" spans="3:4" ht="19.5" customHeight="1">
      <c r="C174" s="6"/>
      <c r="D174" s="6"/>
    </row>
    <row r="175" spans="3:4" ht="19.5" customHeight="1">
      <c r="C175" s="6"/>
      <c r="D175" s="6"/>
    </row>
    <row r="176" spans="3:4" ht="19.5" customHeight="1">
      <c r="C176" s="6"/>
      <c r="D176" s="6"/>
    </row>
    <row r="177" spans="3:4" ht="19.5" customHeight="1">
      <c r="C177" s="6"/>
      <c r="D177" s="6"/>
    </row>
    <row r="178" spans="3:4" ht="19.5" customHeight="1">
      <c r="C178" s="6"/>
      <c r="D178" s="6"/>
    </row>
    <row r="179" spans="3:4" ht="19.5" customHeight="1">
      <c r="C179" s="6"/>
      <c r="D179" s="6"/>
    </row>
    <row r="180" spans="3:4" ht="19.5" customHeight="1">
      <c r="C180" s="6"/>
      <c r="D180" s="6"/>
    </row>
    <row r="181" spans="3:4" ht="19.5" customHeight="1">
      <c r="C181" s="6"/>
      <c r="D181" s="6"/>
    </row>
    <row r="182" spans="3:4" ht="19.5" customHeight="1">
      <c r="C182" s="6"/>
      <c r="D182" s="6"/>
    </row>
    <row r="183" spans="3:4" ht="19.5" customHeight="1">
      <c r="C183" s="6"/>
      <c r="D183" s="6"/>
    </row>
    <row r="184" spans="3:4" ht="19.5" customHeight="1">
      <c r="C184" s="6"/>
      <c r="D184" s="6"/>
    </row>
    <row r="185" spans="3:4" ht="19.5" customHeight="1">
      <c r="C185" s="6"/>
      <c r="D185" s="6"/>
    </row>
    <row r="186" spans="3:4" ht="19.5" customHeight="1">
      <c r="C186" s="6"/>
      <c r="D186" s="6"/>
    </row>
    <row r="187" spans="3:4" ht="19.5" customHeight="1">
      <c r="C187" s="6"/>
      <c r="D187" s="6"/>
    </row>
    <row r="188" spans="3:4" ht="19.5" customHeight="1">
      <c r="C188" s="6"/>
      <c r="D188" s="6"/>
    </row>
    <row r="189" spans="3:4" ht="19.5" customHeight="1">
      <c r="C189" s="6"/>
      <c r="D189" s="6"/>
    </row>
    <row r="190" spans="3:4" ht="19.5" customHeight="1">
      <c r="C190" s="6"/>
      <c r="D190" s="6"/>
    </row>
    <row r="191" spans="3:4" ht="19.5" customHeight="1">
      <c r="C191" s="6"/>
      <c r="D191" s="6"/>
    </row>
    <row r="192" spans="3:4" ht="19.5" customHeight="1">
      <c r="C192" s="6"/>
      <c r="D192" s="6"/>
    </row>
    <row r="193" spans="3:4" ht="19.5" customHeight="1">
      <c r="C193" s="6"/>
      <c r="D193" s="6"/>
    </row>
    <row r="194" spans="3:4" ht="19.5" customHeight="1">
      <c r="C194" s="6"/>
      <c r="D194" s="6"/>
    </row>
    <row r="195" spans="3:4" ht="19.5" customHeight="1">
      <c r="C195" s="6"/>
      <c r="D195" s="6"/>
    </row>
    <row r="196" spans="3:4" ht="19.5" customHeight="1">
      <c r="C196" s="6"/>
      <c r="D196" s="6"/>
    </row>
    <row r="197" spans="3:4" ht="19.5" customHeight="1">
      <c r="C197" s="6"/>
      <c r="D197" s="6"/>
    </row>
    <row r="198" spans="3:4" ht="19.5" customHeight="1">
      <c r="C198" s="6"/>
      <c r="D198" s="6"/>
    </row>
    <row r="199" spans="3:4" ht="19.5" customHeight="1">
      <c r="C199" s="6"/>
      <c r="D199" s="6"/>
    </row>
    <row r="200" spans="3:4" ht="19.5" customHeight="1">
      <c r="C200" s="6"/>
      <c r="D200" s="6"/>
    </row>
    <row r="201" spans="3:4" ht="19.5" customHeight="1">
      <c r="C201" s="6"/>
      <c r="D201" s="6"/>
    </row>
    <row r="202" spans="3:4" ht="19.5" customHeight="1">
      <c r="C202" s="6"/>
      <c r="D202" s="6"/>
    </row>
    <row r="203" spans="3:4" ht="19.5" customHeight="1">
      <c r="C203" s="6"/>
      <c r="D203" s="6"/>
    </row>
    <row r="204" spans="3:4" ht="19.5" customHeight="1">
      <c r="C204" s="6"/>
      <c r="D204" s="6"/>
    </row>
    <row r="205" spans="3:4" ht="19.5" customHeight="1">
      <c r="C205" s="6"/>
      <c r="D205" s="6"/>
    </row>
    <row r="206" spans="3:4" ht="19.5" customHeight="1">
      <c r="C206" s="6"/>
      <c r="D206" s="6"/>
    </row>
    <row r="207" spans="3:4" ht="19.5" customHeight="1">
      <c r="C207" s="6"/>
      <c r="D207" s="6"/>
    </row>
    <row r="208" spans="3:4" ht="19.5" customHeight="1">
      <c r="C208" s="6"/>
      <c r="D208" s="6"/>
    </row>
    <row r="209" spans="3:4" ht="19.5" customHeight="1">
      <c r="C209" s="6"/>
      <c r="D209" s="6"/>
    </row>
    <row r="210" spans="3:4" ht="19.5" customHeight="1">
      <c r="C210" s="6"/>
      <c r="D210" s="6"/>
    </row>
    <row r="211" spans="3:4" ht="19.5" customHeight="1">
      <c r="C211" s="6"/>
      <c r="D211" s="6"/>
    </row>
    <row r="212" spans="3:4" ht="19.5" customHeight="1">
      <c r="C212" s="6"/>
      <c r="D212" s="6"/>
    </row>
    <row r="213" spans="3:4" ht="19.5" customHeight="1">
      <c r="C213" s="6"/>
      <c r="D213" s="6"/>
    </row>
    <row r="214" spans="3:4" ht="19.5" customHeight="1">
      <c r="C214" s="6"/>
      <c r="D214" s="6"/>
    </row>
    <row r="215" spans="3:4" ht="19.5" customHeight="1">
      <c r="C215" s="6"/>
      <c r="D215" s="6"/>
    </row>
    <row r="216" spans="3:4" ht="19.5" customHeight="1">
      <c r="C216" s="6"/>
      <c r="D216" s="6"/>
    </row>
    <row r="217" spans="3:4" ht="19.5" customHeight="1">
      <c r="C217" s="6"/>
      <c r="D217" s="6"/>
    </row>
    <row r="218" spans="3:4" ht="19.5" customHeight="1">
      <c r="C218" s="6"/>
      <c r="D218" s="6"/>
    </row>
    <row r="219" spans="3:4" ht="19.5" customHeight="1">
      <c r="C219" s="6"/>
      <c r="D219" s="6"/>
    </row>
    <row r="220" spans="3:4" ht="19.5" customHeight="1">
      <c r="C220" s="6"/>
      <c r="D220" s="6"/>
    </row>
    <row r="221" spans="3:4" ht="19.5" customHeight="1">
      <c r="C221" s="6"/>
      <c r="D221" s="6"/>
    </row>
    <row r="222" spans="3:4" ht="19.5" customHeight="1">
      <c r="C222" s="6"/>
      <c r="D222" s="6"/>
    </row>
    <row r="223" spans="3:4" ht="19.5" customHeight="1">
      <c r="C223" s="6"/>
      <c r="D223" s="6"/>
    </row>
    <row r="224" spans="3:4" ht="19.5" customHeight="1">
      <c r="C224" s="6"/>
      <c r="D224" s="6"/>
    </row>
    <row r="225" spans="3:4" ht="19.5" customHeight="1">
      <c r="C225" s="6"/>
      <c r="D225" s="6"/>
    </row>
    <row r="226" spans="3:4" ht="19.5" customHeight="1">
      <c r="C226" s="6"/>
      <c r="D226" s="6"/>
    </row>
    <row r="227" spans="3:4" ht="19.5" customHeight="1">
      <c r="C227" s="6"/>
      <c r="D227" s="6"/>
    </row>
    <row r="228" spans="3:4" ht="19.5" customHeight="1">
      <c r="C228" s="6"/>
      <c r="D228" s="6"/>
    </row>
    <row r="229" spans="3:4" ht="19.5" customHeight="1">
      <c r="C229" s="6"/>
      <c r="D229" s="6"/>
    </row>
    <row r="230" spans="3:4" ht="19.5" customHeight="1">
      <c r="C230" s="6"/>
      <c r="D230" s="6"/>
    </row>
    <row r="231" spans="3:4" ht="19.5" customHeight="1">
      <c r="C231" s="6"/>
      <c r="D231" s="6"/>
    </row>
    <row r="232" spans="3:4" ht="19.5" customHeight="1">
      <c r="C232" s="6"/>
      <c r="D232" s="6"/>
    </row>
    <row r="233" spans="3:4" ht="19.5" customHeight="1">
      <c r="C233" s="6"/>
      <c r="D233" s="6"/>
    </row>
    <row r="234" spans="3:4" ht="19.5" customHeight="1">
      <c r="C234" s="6"/>
      <c r="D234" s="6"/>
    </row>
    <row r="235" spans="3:4" ht="19.5" customHeight="1">
      <c r="C235" s="6"/>
      <c r="D235" s="6"/>
    </row>
    <row r="236" spans="3:4" ht="19.5" customHeight="1">
      <c r="C236" s="6"/>
      <c r="D236" s="6"/>
    </row>
    <row r="237" spans="3:4" ht="19.5" customHeight="1">
      <c r="C237" s="6"/>
      <c r="D237" s="6"/>
    </row>
    <row r="238" spans="3:4" ht="19.5" customHeight="1">
      <c r="C238" s="6"/>
      <c r="D238" s="6"/>
    </row>
    <row r="239" spans="3:4" ht="19.5" customHeight="1">
      <c r="C239" s="6"/>
      <c r="D239" s="6"/>
    </row>
    <row r="240" spans="3:4" ht="19.5" customHeight="1">
      <c r="C240" s="6"/>
      <c r="D240" s="6"/>
    </row>
    <row r="241" spans="3:4" ht="19.5" customHeight="1">
      <c r="C241" s="6"/>
      <c r="D241" s="6"/>
    </row>
    <row r="242" spans="3:4" ht="19.5" customHeight="1">
      <c r="C242" s="6"/>
      <c r="D242" s="6"/>
    </row>
    <row r="243" spans="3:4" ht="19.5" customHeight="1">
      <c r="C243" s="6"/>
      <c r="D243" s="6"/>
    </row>
    <row r="244" spans="3:4" ht="19.5" customHeight="1">
      <c r="C244" s="6"/>
      <c r="D244" s="6"/>
    </row>
    <row r="245" spans="3:4" ht="19.5" customHeight="1">
      <c r="C245" s="6"/>
      <c r="D245" s="6"/>
    </row>
    <row r="246" spans="3:4" ht="19.5" customHeight="1">
      <c r="C246" s="6"/>
      <c r="D246" s="6"/>
    </row>
    <row r="247" spans="3:4" ht="19.5" customHeight="1">
      <c r="C247" s="6"/>
      <c r="D247" s="6"/>
    </row>
    <row r="248" spans="3:4" ht="19.5" customHeight="1">
      <c r="C248" s="6"/>
      <c r="D248" s="6"/>
    </row>
    <row r="249" spans="3:4" ht="19.5" customHeight="1">
      <c r="C249" s="6"/>
      <c r="D249" s="6"/>
    </row>
    <row r="250" spans="3:4" ht="19.5" customHeight="1">
      <c r="C250" s="6"/>
      <c r="D250" s="6"/>
    </row>
    <row r="251" spans="3:4" ht="19.5" customHeight="1">
      <c r="C251" s="6"/>
      <c r="D251" s="6"/>
    </row>
    <row r="252" spans="3:4" ht="19.5" customHeight="1">
      <c r="C252" s="6"/>
      <c r="D252" s="6"/>
    </row>
    <row r="253" spans="3:4" ht="19.5" customHeight="1">
      <c r="C253" s="6"/>
      <c r="D253" s="6"/>
    </row>
    <row r="254" spans="3:4" ht="19.5" customHeight="1">
      <c r="C254" s="6"/>
      <c r="D254" s="6"/>
    </row>
    <row r="255" spans="3:4" ht="19.5" customHeight="1">
      <c r="C255" s="6"/>
      <c r="D255" s="6"/>
    </row>
    <row r="256" spans="3:4" ht="19.5" customHeight="1">
      <c r="C256" s="6"/>
      <c r="D256" s="6"/>
    </row>
    <row r="257" spans="3:4" ht="19.5" customHeight="1">
      <c r="C257" s="6"/>
      <c r="D257" s="6"/>
    </row>
    <row r="258" spans="3:4" ht="19.5" customHeight="1">
      <c r="C258" s="6"/>
      <c r="D258" s="6"/>
    </row>
    <row r="259" spans="3:4" ht="19.5" customHeight="1">
      <c r="C259" s="6"/>
      <c r="D259" s="6"/>
    </row>
    <row r="260" spans="3:4" ht="19.5" customHeight="1">
      <c r="C260" s="6"/>
      <c r="D260" s="6"/>
    </row>
    <row r="261" spans="3:4" ht="19.5" customHeight="1">
      <c r="C261" s="6"/>
      <c r="D261" s="6"/>
    </row>
    <row r="262" spans="3:4" ht="19.5" customHeight="1">
      <c r="C262" s="6"/>
      <c r="D262" s="6"/>
    </row>
    <row r="263" spans="3:4" ht="19.5" customHeight="1">
      <c r="C263" s="6"/>
      <c r="D263" s="6"/>
    </row>
    <row r="264" spans="3:4" ht="19.5" customHeight="1">
      <c r="C264" s="6"/>
      <c r="D264" s="6"/>
    </row>
    <row r="265" spans="3:4" ht="19.5" customHeight="1">
      <c r="C265" s="6"/>
      <c r="D265" s="6"/>
    </row>
    <row r="266" spans="3:4" ht="19.5" customHeight="1">
      <c r="C266" s="6"/>
      <c r="D266" s="6"/>
    </row>
    <row r="267" spans="3:4" ht="19.5" customHeight="1">
      <c r="C267" s="6"/>
      <c r="D267" s="6"/>
    </row>
    <row r="268" spans="3:4" ht="19.5" customHeight="1">
      <c r="C268" s="6"/>
      <c r="D268" s="6"/>
    </row>
    <row r="269" spans="3:4" ht="19.5" customHeight="1">
      <c r="C269" s="6"/>
      <c r="D269" s="6"/>
    </row>
    <row r="270" spans="3:4" ht="19.5" customHeight="1">
      <c r="C270" s="6"/>
      <c r="D270" s="6"/>
    </row>
    <row r="271" spans="3:4" ht="19.5" customHeight="1">
      <c r="C271" s="6"/>
      <c r="D271" s="6"/>
    </row>
    <row r="272" spans="3:4" ht="19.5" customHeight="1">
      <c r="C272" s="6"/>
      <c r="D272" s="6"/>
    </row>
    <row r="273" spans="3:4" ht="19.5" customHeight="1">
      <c r="C273" s="6"/>
      <c r="D273" s="6"/>
    </row>
    <row r="274" spans="3:4" ht="19.5" customHeight="1">
      <c r="C274" s="6"/>
      <c r="D274" s="6"/>
    </row>
    <row r="275" spans="3:4" ht="19.5" customHeight="1">
      <c r="C275" s="6"/>
      <c r="D275" s="6"/>
    </row>
    <row r="276" spans="3:4" ht="19.5" customHeight="1">
      <c r="C276" s="6"/>
      <c r="D276" s="6"/>
    </row>
    <row r="277" spans="3:4" ht="19.5" customHeight="1">
      <c r="C277" s="6"/>
      <c r="D277" s="6"/>
    </row>
    <row r="278" spans="3:4" ht="19.5" customHeight="1">
      <c r="C278" s="6"/>
      <c r="D278" s="6"/>
    </row>
    <row r="279" spans="3:4" ht="19.5" customHeight="1">
      <c r="C279" s="6"/>
      <c r="D279" s="6"/>
    </row>
    <row r="280" spans="3:4" ht="19.5" customHeight="1">
      <c r="C280" s="6"/>
      <c r="D280" s="6"/>
    </row>
    <row r="281" spans="3:4" ht="19.5" customHeight="1">
      <c r="C281" s="6"/>
      <c r="D281" s="6"/>
    </row>
    <row r="282" spans="3:4" ht="19.5" customHeight="1">
      <c r="C282" s="6"/>
      <c r="D282" s="6"/>
    </row>
    <row r="283" spans="3:4" ht="19.5" customHeight="1">
      <c r="C283" s="6"/>
      <c r="D283" s="6"/>
    </row>
    <row r="284" spans="3:4" ht="19.5" customHeight="1">
      <c r="C284" s="6"/>
      <c r="D284" s="6"/>
    </row>
    <row r="285" spans="3:4" ht="19.5" customHeight="1">
      <c r="C285" s="6"/>
      <c r="D285" s="6"/>
    </row>
    <row r="286" spans="3:4" ht="19.5" customHeight="1">
      <c r="C286" s="6"/>
      <c r="D286" s="6"/>
    </row>
    <row r="287" spans="3:4" ht="19.5" customHeight="1">
      <c r="C287" s="6"/>
      <c r="D287" s="6"/>
    </row>
    <row r="288" spans="3:4" ht="19.5" customHeight="1">
      <c r="C288" s="6"/>
      <c r="D288" s="6"/>
    </row>
    <row r="289" spans="3:4" ht="19.5" customHeight="1">
      <c r="C289" s="6"/>
      <c r="D289" s="6"/>
    </row>
    <row r="290" spans="3:4" ht="19.5" customHeight="1">
      <c r="C290" s="6"/>
      <c r="D290" s="6"/>
    </row>
    <row r="291" spans="3:4" ht="19.5" customHeight="1">
      <c r="C291" s="6"/>
      <c r="D291" s="6"/>
    </row>
    <row r="292" spans="3:4" ht="19.5" customHeight="1">
      <c r="C292" s="6"/>
      <c r="D292" s="6"/>
    </row>
    <row r="293" spans="3:4" ht="19.5" customHeight="1">
      <c r="C293" s="6"/>
      <c r="D293" s="6"/>
    </row>
    <row r="294" spans="3:4" ht="19.5" customHeight="1">
      <c r="C294" s="6"/>
      <c r="D294" s="6"/>
    </row>
    <row r="295" spans="3:4" ht="19.5" customHeight="1">
      <c r="C295" s="6"/>
      <c r="D295" s="6"/>
    </row>
    <row r="296" spans="3:4" ht="19.5" customHeight="1">
      <c r="C296" s="6"/>
      <c r="D296" s="6"/>
    </row>
    <row r="297" spans="3:4" ht="19.5" customHeight="1">
      <c r="C297" s="6"/>
      <c r="D297" s="6"/>
    </row>
    <row r="298" spans="3:4" ht="19.5" customHeight="1">
      <c r="C298" s="6"/>
      <c r="D298" s="6"/>
    </row>
    <row r="299" spans="3:4" ht="19.5" customHeight="1">
      <c r="C299" s="6"/>
      <c r="D299" s="6"/>
    </row>
    <row r="300" spans="3:4" ht="19.5" customHeight="1">
      <c r="C300" s="6"/>
      <c r="D300" s="6"/>
    </row>
    <row r="301" spans="3:4" ht="19.5" customHeight="1">
      <c r="C301" s="6"/>
      <c r="D301" s="6"/>
    </row>
    <row r="302" spans="3:4" ht="19.5" customHeight="1">
      <c r="C302" s="6"/>
      <c r="D302" s="6"/>
    </row>
    <row r="303" spans="3:4" ht="19.5" customHeight="1">
      <c r="C303" s="6"/>
      <c r="D303" s="6"/>
    </row>
    <row r="304" spans="3:4" ht="19.5" customHeight="1">
      <c r="C304" s="6"/>
      <c r="D304" s="6"/>
    </row>
    <row r="305" spans="3:4" ht="19.5" customHeight="1">
      <c r="C305" s="6"/>
      <c r="D305" s="6"/>
    </row>
    <row r="306" spans="3:4" ht="19.5" customHeight="1">
      <c r="C306" s="6"/>
      <c r="D306" s="6"/>
    </row>
    <row r="307" spans="3:4" ht="19.5" customHeight="1">
      <c r="C307" s="6"/>
      <c r="D307" s="6"/>
    </row>
    <row r="308" spans="3:4" ht="19.5" customHeight="1">
      <c r="C308" s="6"/>
      <c r="D308" s="6"/>
    </row>
    <row r="309" spans="3:4" ht="19.5" customHeight="1">
      <c r="C309" s="6"/>
      <c r="D309" s="6"/>
    </row>
    <row r="310" spans="3:4" ht="19.5" customHeight="1">
      <c r="C310" s="6"/>
      <c r="D310" s="6"/>
    </row>
    <row r="311" spans="3:4" ht="19.5" customHeight="1">
      <c r="C311" s="6"/>
      <c r="D311" s="6"/>
    </row>
    <row r="312" spans="3:4" ht="19.5" customHeight="1">
      <c r="C312" s="6"/>
      <c r="D312" s="6"/>
    </row>
    <row r="313" spans="3:4" ht="19.5" customHeight="1">
      <c r="C313" s="6"/>
      <c r="D313" s="6"/>
    </row>
    <row r="314" spans="3:4" ht="19.5" customHeight="1">
      <c r="C314" s="6"/>
      <c r="D314" s="6"/>
    </row>
    <row r="315" spans="3:4" ht="19.5" customHeight="1">
      <c r="C315" s="6"/>
      <c r="D315" s="6"/>
    </row>
    <row r="316" spans="3:4" ht="19.5" customHeight="1">
      <c r="C316" s="6"/>
      <c r="D316" s="6"/>
    </row>
    <row r="317" spans="3:4" ht="19.5" customHeight="1">
      <c r="C317" s="6"/>
      <c r="D317" s="6"/>
    </row>
    <row r="318" spans="3:4" ht="19.5" customHeight="1">
      <c r="C318" s="6"/>
      <c r="D318" s="6"/>
    </row>
    <row r="319" spans="3:4" ht="19.5" customHeight="1">
      <c r="C319" s="6"/>
      <c r="D319" s="6"/>
    </row>
    <row r="320" spans="3:4" ht="19.5" customHeight="1">
      <c r="C320" s="6"/>
      <c r="D320" s="6"/>
    </row>
    <row r="321" spans="3:4" ht="19.5" customHeight="1">
      <c r="C321" s="6"/>
      <c r="D321" s="6"/>
    </row>
    <row r="322" spans="3:4" ht="19.5" customHeight="1">
      <c r="C322" s="6"/>
      <c r="D322" s="6"/>
    </row>
    <row r="323" spans="3:4" ht="19.5" customHeight="1">
      <c r="C323" s="6"/>
      <c r="D323" s="6"/>
    </row>
    <row r="324" spans="3:4" ht="19.5" customHeight="1">
      <c r="C324" s="6"/>
      <c r="D324" s="6"/>
    </row>
    <row r="325" spans="3:4" ht="19.5" customHeight="1">
      <c r="C325" s="6"/>
      <c r="D325" s="6"/>
    </row>
    <row r="326" spans="3:4" ht="19.5" customHeight="1">
      <c r="C326" s="6"/>
      <c r="D326" s="6"/>
    </row>
    <row r="327" spans="3:4" ht="19.5" customHeight="1">
      <c r="C327" s="6"/>
      <c r="D327" s="6"/>
    </row>
    <row r="328" spans="3:4" ht="19.5" customHeight="1">
      <c r="C328" s="6"/>
      <c r="D328" s="6"/>
    </row>
    <row r="329" spans="3:4" ht="19.5" customHeight="1">
      <c r="C329" s="6"/>
      <c r="D329" s="6"/>
    </row>
    <row r="330" spans="3:4" ht="19.5" customHeight="1">
      <c r="C330" s="6"/>
      <c r="D330" s="6"/>
    </row>
    <row r="331" spans="3:4" ht="19.5" customHeight="1">
      <c r="C331" s="6"/>
      <c r="D331" s="6"/>
    </row>
    <row r="332" spans="3:4" ht="19.5" customHeight="1">
      <c r="C332" s="6"/>
      <c r="D332" s="6"/>
    </row>
    <row r="333" spans="3:4" ht="19.5" customHeight="1">
      <c r="C333" s="6"/>
      <c r="D333" s="6"/>
    </row>
    <row r="334" spans="3:4" ht="19.5" customHeight="1">
      <c r="C334" s="6"/>
      <c r="D334" s="6"/>
    </row>
    <row r="335" spans="3:4" ht="19.5" customHeight="1">
      <c r="C335" s="6"/>
      <c r="D335" s="6"/>
    </row>
    <row r="336" spans="3:4" ht="19.5" customHeight="1">
      <c r="C336" s="6"/>
      <c r="D336" s="6"/>
    </row>
    <row r="337" spans="3:4" ht="19.5" customHeight="1">
      <c r="C337" s="6"/>
      <c r="D337" s="6"/>
    </row>
    <row r="338" spans="3:4" ht="19.5" customHeight="1">
      <c r="C338" s="6"/>
      <c r="D338" s="6"/>
    </row>
    <row r="339" spans="3:4" ht="19.5" customHeight="1">
      <c r="C339" s="6"/>
      <c r="D339" s="6"/>
    </row>
    <row r="340" spans="3:4" ht="19.5" customHeight="1">
      <c r="C340" s="6"/>
      <c r="D340" s="6"/>
    </row>
    <row r="341" spans="3:4" ht="19.5" customHeight="1">
      <c r="C341" s="6"/>
      <c r="D341" s="6"/>
    </row>
    <row r="342" spans="3:4" ht="19.5" customHeight="1">
      <c r="C342" s="6"/>
      <c r="D342" s="6"/>
    </row>
    <row r="343" spans="3:4" ht="19.5" customHeight="1">
      <c r="C343" s="6"/>
      <c r="D343" s="6"/>
    </row>
    <row r="344" spans="3:4" ht="19.5" customHeight="1">
      <c r="C344" s="6"/>
      <c r="D344" s="6"/>
    </row>
    <row r="345" spans="3:4" ht="19.5" customHeight="1">
      <c r="C345" s="6"/>
      <c r="D345" s="6"/>
    </row>
    <row r="346" spans="3:4" ht="19.5" customHeight="1">
      <c r="C346" s="6"/>
      <c r="D346" s="6"/>
    </row>
    <row r="347" spans="3:4" ht="19.5" customHeight="1">
      <c r="C347" s="6"/>
      <c r="D347" s="6"/>
    </row>
    <row r="348" spans="3:4" ht="19.5" customHeight="1">
      <c r="C348" s="6"/>
      <c r="D348" s="6"/>
    </row>
    <row r="349" spans="3:4" ht="19.5" customHeight="1">
      <c r="C349" s="6"/>
      <c r="D349" s="6"/>
    </row>
    <row r="350" spans="3:4" ht="19.5" customHeight="1">
      <c r="C350" s="6"/>
      <c r="D350" s="6"/>
    </row>
    <row r="351" spans="3:4" ht="19.5" customHeight="1">
      <c r="C351" s="6"/>
      <c r="D351" s="6"/>
    </row>
    <row r="352" spans="3:4" ht="19.5" customHeight="1">
      <c r="C352" s="6"/>
      <c r="D352" s="6"/>
    </row>
    <row r="353" spans="3:4" ht="19.5" customHeight="1">
      <c r="C353" s="6"/>
      <c r="D353" s="6"/>
    </row>
    <row r="354" spans="3:4" ht="19.5" customHeight="1">
      <c r="C354" s="6"/>
      <c r="D354" s="6"/>
    </row>
    <row r="355" spans="3:4" ht="19.5" customHeight="1">
      <c r="C355" s="6"/>
      <c r="D355" s="6"/>
    </row>
    <row r="356" spans="3:4" ht="19.5" customHeight="1">
      <c r="C356" s="6"/>
      <c r="D356" s="6"/>
    </row>
    <row r="357" spans="3:4" ht="19.5" customHeight="1">
      <c r="C357" s="6"/>
      <c r="D357" s="6"/>
    </row>
    <row r="358" spans="3:4" ht="19.5" customHeight="1">
      <c r="C358" s="6"/>
      <c r="D358" s="6"/>
    </row>
    <row r="359" spans="3:4" ht="19.5" customHeight="1">
      <c r="C359" s="6"/>
      <c r="D359" s="6"/>
    </row>
    <row r="360" spans="3:4" ht="19.5" customHeight="1">
      <c r="C360" s="6"/>
      <c r="D360" s="6"/>
    </row>
    <row r="361" spans="3:4" ht="19.5" customHeight="1">
      <c r="C361" s="6"/>
      <c r="D361" s="6"/>
    </row>
    <row r="362" spans="3:4" ht="19.5" customHeight="1">
      <c r="C362" s="6"/>
      <c r="D362" s="6"/>
    </row>
    <row r="363" spans="3:4" ht="19.5" customHeight="1">
      <c r="C363" s="6"/>
      <c r="D363" s="6"/>
    </row>
    <row r="364" spans="3:4" ht="19.5" customHeight="1">
      <c r="C364" s="6"/>
      <c r="D364" s="6"/>
    </row>
    <row r="365" spans="3:4" ht="19.5" customHeight="1">
      <c r="C365" s="6"/>
      <c r="D365" s="6"/>
    </row>
    <row r="366" spans="3:4" ht="19.5" customHeight="1">
      <c r="C366" s="6"/>
      <c r="D366" s="6"/>
    </row>
    <row r="367" spans="3:4" ht="19.5" customHeight="1">
      <c r="C367" s="6"/>
      <c r="D367" s="6"/>
    </row>
    <row r="368" spans="3:4" ht="19.5" customHeight="1">
      <c r="C368" s="6"/>
      <c r="D368" s="6"/>
    </row>
    <row r="369" spans="3:4" ht="19.5" customHeight="1">
      <c r="C369" s="6"/>
      <c r="D369" s="6"/>
    </row>
    <row r="370" spans="3:4" ht="19.5" customHeight="1">
      <c r="C370" s="6"/>
      <c r="D370" s="6"/>
    </row>
    <row r="371" spans="3:4" ht="19.5" customHeight="1">
      <c r="C371" s="6"/>
      <c r="D371" s="6"/>
    </row>
    <row r="372" spans="3:4" ht="19.5" customHeight="1">
      <c r="C372" s="6"/>
      <c r="D372" s="6"/>
    </row>
    <row r="373" spans="3:4" ht="19.5" customHeight="1">
      <c r="C373" s="6"/>
      <c r="D373" s="6"/>
    </row>
    <row r="374" spans="3:4" ht="19.5" customHeight="1">
      <c r="C374" s="6"/>
      <c r="D374" s="6"/>
    </row>
    <row r="375" spans="3:4" ht="19.5" customHeight="1">
      <c r="C375" s="6"/>
      <c r="D375" s="6"/>
    </row>
    <row r="376" spans="3:4" ht="19.5" customHeight="1">
      <c r="C376" s="6"/>
      <c r="D376" s="6"/>
    </row>
    <row r="377" spans="3:4" ht="19.5" customHeight="1">
      <c r="C377" s="6"/>
      <c r="D377" s="6"/>
    </row>
    <row r="378" spans="3:4" ht="19.5" customHeight="1">
      <c r="C378" s="6"/>
      <c r="D378" s="6"/>
    </row>
    <row r="379" spans="3:4" ht="19.5" customHeight="1">
      <c r="C379" s="6"/>
      <c r="D379" s="6"/>
    </row>
    <row r="380" spans="3:4" ht="19.5" customHeight="1">
      <c r="C380" s="6"/>
      <c r="D380" s="6"/>
    </row>
    <row r="381" spans="3:4" ht="19.5" customHeight="1">
      <c r="C381" s="6"/>
      <c r="D381" s="6"/>
    </row>
    <row r="382" spans="3:4" ht="19.5" customHeight="1">
      <c r="C382" s="6"/>
      <c r="D382" s="6"/>
    </row>
    <row r="383" spans="3:4" ht="19.5" customHeight="1">
      <c r="C383" s="6"/>
      <c r="D383" s="6"/>
    </row>
    <row r="384" spans="3:4" ht="19.5" customHeight="1">
      <c r="C384" s="6"/>
      <c r="D384" s="6"/>
    </row>
    <row r="385" spans="3:4" ht="19.5" customHeight="1">
      <c r="C385" s="6"/>
      <c r="D385" s="6"/>
    </row>
    <row r="386" spans="3:4" ht="19.5" customHeight="1">
      <c r="C386" s="6"/>
      <c r="D386" s="6"/>
    </row>
    <row r="387" spans="3:4" ht="19.5" customHeight="1">
      <c r="C387" s="6"/>
      <c r="D387" s="6"/>
    </row>
    <row r="388" spans="3:4" ht="19.5" customHeight="1">
      <c r="C388" s="6"/>
      <c r="D388" s="6"/>
    </row>
    <row r="389" spans="3:4" ht="19.5" customHeight="1">
      <c r="C389" s="6"/>
      <c r="D389" s="6"/>
    </row>
    <row r="390" spans="3:4" ht="19.5" customHeight="1">
      <c r="C390" s="6"/>
      <c r="D390" s="6"/>
    </row>
    <row r="391" spans="3:4" ht="19.5" customHeight="1">
      <c r="C391" s="6"/>
      <c r="D391" s="6"/>
    </row>
    <row r="392" spans="3:4" ht="19.5" customHeight="1">
      <c r="C392" s="6"/>
      <c r="D392" s="6"/>
    </row>
    <row r="393" spans="3:4" ht="19.5" customHeight="1">
      <c r="C393" s="6"/>
      <c r="D393" s="6"/>
    </row>
    <row r="394" spans="3:4" ht="19.5" customHeight="1">
      <c r="C394" s="6"/>
      <c r="D394" s="6"/>
    </row>
    <row r="395" spans="3:4" ht="19.5" customHeight="1">
      <c r="C395" s="6"/>
      <c r="D395" s="6"/>
    </row>
    <row r="396" spans="3:4" ht="19.5" customHeight="1">
      <c r="C396" s="6"/>
      <c r="D396" s="6"/>
    </row>
    <row r="397" spans="3:4" ht="19.5" customHeight="1">
      <c r="C397" s="6"/>
      <c r="D397" s="6"/>
    </row>
    <row r="398" spans="3:4" ht="19.5" customHeight="1">
      <c r="C398" s="6"/>
      <c r="D398" s="6"/>
    </row>
    <row r="399" spans="3:4" ht="19.5" customHeight="1">
      <c r="C399" s="6"/>
      <c r="D399" s="6"/>
    </row>
    <row r="400" spans="3:4" ht="19.5" customHeight="1">
      <c r="C400" s="6"/>
      <c r="D400" s="6"/>
    </row>
    <row r="401" spans="3:4" ht="19.5" customHeight="1">
      <c r="C401" s="6"/>
      <c r="D401" s="6"/>
    </row>
  </sheetData>
  <sheetProtection/>
  <conditionalFormatting sqref="K6">
    <cfRule type="cellIs" priority="6" dxfId="18" operator="greaterThanOrEqual" stopIfTrue="1">
      <formula>40</formula>
    </cfRule>
  </conditionalFormatting>
  <conditionalFormatting sqref="K6">
    <cfRule type="cellIs" priority="5" dxfId="0" operator="between" stopIfTrue="1">
      <formula>0</formula>
      <formula>39</formula>
    </cfRule>
  </conditionalFormatting>
  <conditionalFormatting sqref="K7:K51">
    <cfRule type="cellIs" priority="2" dxfId="18" operator="greaterThanOrEqual" stopIfTrue="1">
      <formula>40</formula>
    </cfRule>
  </conditionalFormatting>
  <conditionalFormatting sqref="K7:K51">
    <cfRule type="cellIs" priority="1" dxfId="0" operator="between" stopIfTrue="1">
      <formula>0</formula>
      <formula>39</formula>
    </cfRule>
  </conditionalFormatting>
  <printOptions horizontalCentered="1" verticalCentered="1"/>
  <pageMargins left="0.75" right="0.75" top="1" bottom="1" header="0.5" footer="0.5"/>
  <pageSetup fitToHeight="1" fitToWidth="1" horizontalDpi="300" verticalDpi="300" orientation="portrait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2"/>
  <sheetViews>
    <sheetView zoomScalePageLayoutView="0" workbookViewId="0" topLeftCell="A1">
      <pane xSplit="2" ySplit="4" topLeftCell="C5" activePane="bottomRight" state="frozen"/>
      <selection pane="topLeft" activeCell="S48" sqref="S48:S50"/>
      <selection pane="topRight" activeCell="S48" sqref="S48:S50"/>
      <selection pane="bottomLeft" activeCell="S48" sqref="S48:S50"/>
      <selection pane="bottomRight" activeCell="J8" sqref="J8"/>
    </sheetView>
  </sheetViews>
  <sheetFormatPr defaultColWidth="8.8515625" defaultRowHeight="19.5" customHeight="1"/>
  <cols>
    <col min="1" max="1" width="3.00390625" style="16" bestFit="1" customWidth="1"/>
    <col min="2" max="2" width="24.7109375" style="34" bestFit="1" customWidth="1"/>
    <col min="3" max="10" width="9.28125" style="20" customWidth="1"/>
    <col min="11" max="11" width="9.140625" style="20" customWidth="1"/>
    <col min="12" max="12" width="8.00390625" style="20" bestFit="1" customWidth="1"/>
    <col min="13" max="13" width="9.140625" style="20" customWidth="1"/>
    <col min="14" max="14" width="9.140625" style="53" customWidth="1"/>
    <col min="15" max="29" width="9.140625" style="20" customWidth="1"/>
  </cols>
  <sheetData>
    <row r="1" spans="2:14" ht="19.5" customHeight="1">
      <c r="B1" s="67" t="s">
        <v>85</v>
      </c>
      <c r="N1" s="53" t="s">
        <v>101</v>
      </c>
    </row>
    <row r="2" ht="19.5" customHeight="1">
      <c r="N2" s="53" t="s">
        <v>100</v>
      </c>
    </row>
    <row r="3" ht="19.5" customHeight="1" thickBot="1">
      <c r="N3" s="53" t="s">
        <v>99</v>
      </c>
    </row>
    <row r="4" spans="3:14" ht="27" thickBot="1">
      <c r="C4" s="42" t="s">
        <v>86</v>
      </c>
      <c r="D4" s="42" t="s">
        <v>86</v>
      </c>
      <c r="E4" s="42" t="s">
        <v>86</v>
      </c>
      <c r="F4" s="42" t="s">
        <v>86</v>
      </c>
      <c r="G4" s="42" t="s">
        <v>87</v>
      </c>
      <c r="H4" s="42" t="s">
        <v>87</v>
      </c>
      <c r="I4" s="42" t="s">
        <v>87</v>
      </c>
      <c r="J4" s="42" t="s">
        <v>87</v>
      </c>
      <c r="K4" s="42" t="s">
        <v>83</v>
      </c>
      <c r="L4" s="42" t="s">
        <v>84</v>
      </c>
      <c r="M4" s="42" t="s">
        <v>81</v>
      </c>
      <c r="N4" s="54" t="s">
        <v>82</v>
      </c>
    </row>
    <row r="5" spans="1:14" ht="19.5" customHeight="1">
      <c r="A5" s="14">
        <f>'febr + mrt'!A6</f>
        <v>1</v>
      </c>
      <c r="B5" s="72" t="str">
        <f>'febr + mrt'!B6</f>
        <v>Renato Ambrosini</v>
      </c>
      <c r="C5" s="48"/>
      <c r="D5" s="48"/>
      <c r="E5" s="48"/>
      <c r="F5" s="48"/>
      <c r="G5" s="49"/>
      <c r="H5" s="49"/>
      <c r="I5" s="49"/>
      <c r="J5" s="49"/>
      <c r="K5" s="57">
        <f>G5+H5+I5+J5-C5-D5-E5-F5</f>
        <v>0</v>
      </c>
      <c r="L5" s="51"/>
      <c r="M5" s="50">
        <f>K5-L5</f>
        <v>0</v>
      </c>
      <c r="N5" s="55">
        <f>M5*0.01/2.20371</f>
        <v>0</v>
      </c>
    </row>
    <row r="6" spans="1:14" ht="19.5" customHeight="1">
      <c r="A6" s="14">
        <f>'febr + mrt'!A7</f>
        <v>2</v>
      </c>
      <c r="B6" s="29" t="str">
        <f>'febr + mrt'!B7</f>
        <v>Frits Bakker</v>
      </c>
      <c r="C6" s="48"/>
      <c r="D6" s="48"/>
      <c r="E6" s="48"/>
      <c r="F6" s="48"/>
      <c r="G6" s="49"/>
      <c r="H6" s="49"/>
      <c r="I6" s="49"/>
      <c r="J6" s="49"/>
      <c r="K6" s="57">
        <f aca="true" t="shared" si="0" ref="K6:K50">G6+H6+I6+J6-C6-D6-E6-F6</f>
        <v>0</v>
      </c>
      <c r="L6" s="51"/>
      <c r="M6" s="50">
        <f aca="true" t="shared" si="1" ref="M6:M50">K6-L6</f>
        <v>0</v>
      </c>
      <c r="N6" s="55">
        <f aca="true" t="shared" si="2" ref="N6:N50">M6*0.01/2.20371</f>
        <v>0</v>
      </c>
    </row>
    <row r="7" spans="1:14" ht="19.5" customHeight="1">
      <c r="A7" s="14">
        <f>'febr + mrt'!A8</f>
        <v>3</v>
      </c>
      <c r="B7" s="72" t="str">
        <f>'febr + mrt'!B8</f>
        <v>Naboth Bevelander</v>
      </c>
      <c r="C7" s="48"/>
      <c r="D7" s="48"/>
      <c r="E7" s="48"/>
      <c r="F7" s="48"/>
      <c r="G7" s="49"/>
      <c r="H7" s="49"/>
      <c r="I7" s="49"/>
      <c r="J7" s="49"/>
      <c r="K7" s="57">
        <f t="shared" si="0"/>
        <v>0</v>
      </c>
      <c r="L7" s="51"/>
      <c r="M7" s="50">
        <f t="shared" si="1"/>
        <v>0</v>
      </c>
      <c r="N7" s="55">
        <f t="shared" si="2"/>
        <v>0</v>
      </c>
    </row>
    <row r="8" spans="1:14" ht="19.5" customHeight="1">
      <c r="A8" s="14">
        <f>'febr + mrt'!A9</f>
        <v>4</v>
      </c>
      <c r="B8" s="72" t="str">
        <f>'febr + mrt'!B9</f>
        <v>George de Block</v>
      </c>
      <c r="C8" s="48"/>
      <c r="D8" s="48"/>
      <c r="E8" s="48"/>
      <c r="F8" s="48"/>
      <c r="G8" s="49"/>
      <c r="H8" s="49"/>
      <c r="I8" s="49"/>
      <c r="J8" s="49"/>
      <c r="K8" s="57">
        <f t="shared" si="0"/>
        <v>0</v>
      </c>
      <c r="L8" s="51"/>
      <c r="M8" s="50">
        <f t="shared" si="1"/>
        <v>0</v>
      </c>
      <c r="N8" s="55">
        <f t="shared" si="2"/>
        <v>0</v>
      </c>
    </row>
    <row r="9" spans="1:14" ht="19.5" customHeight="1">
      <c r="A9" s="14">
        <f>'febr + mrt'!A10</f>
        <v>5</v>
      </c>
      <c r="B9" s="29" t="str">
        <f>'febr + mrt'!B10</f>
        <v>Lia van Broekhoven</v>
      </c>
      <c r="C9" s="48"/>
      <c r="D9" s="48"/>
      <c r="E9" s="48"/>
      <c r="F9" s="48"/>
      <c r="G9" s="49"/>
      <c r="H9" s="49"/>
      <c r="I9" s="49"/>
      <c r="J9" s="49"/>
      <c r="K9" s="57">
        <f t="shared" si="0"/>
        <v>0</v>
      </c>
      <c r="L9" s="51"/>
      <c r="M9" s="50">
        <f t="shared" si="1"/>
        <v>0</v>
      </c>
      <c r="N9" s="55">
        <f t="shared" si="2"/>
        <v>0</v>
      </c>
    </row>
    <row r="10" spans="1:14" ht="19.5" customHeight="1">
      <c r="A10" s="14">
        <f>'febr + mrt'!A11</f>
        <v>6</v>
      </c>
      <c r="B10" s="72" t="str">
        <f>'febr + mrt'!B11</f>
        <v>Evert Butler</v>
      </c>
      <c r="C10" s="48"/>
      <c r="D10" s="48"/>
      <c r="E10" s="48"/>
      <c r="F10" s="48"/>
      <c r="G10" s="49"/>
      <c r="H10" s="49"/>
      <c r="I10" s="49"/>
      <c r="J10" s="49"/>
      <c r="K10" s="57">
        <f t="shared" si="0"/>
        <v>0</v>
      </c>
      <c r="L10" s="51"/>
      <c r="M10" s="50">
        <f t="shared" si="1"/>
        <v>0</v>
      </c>
      <c r="N10" s="55">
        <f t="shared" si="2"/>
        <v>0</v>
      </c>
    </row>
    <row r="11" spans="1:14" ht="19.5" customHeight="1">
      <c r="A11" s="14">
        <f>'febr + mrt'!A12</f>
        <v>7</v>
      </c>
      <c r="B11" s="72" t="str">
        <f>'febr + mrt'!B12</f>
        <v>Herman Dekker</v>
      </c>
      <c r="C11" s="48">
        <v>5613</v>
      </c>
      <c r="D11" s="48"/>
      <c r="E11" s="48"/>
      <c r="F11" s="48"/>
      <c r="G11" s="49"/>
      <c r="H11" s="49"/>
      <c r="I11" s="49"/>
      <c r="J11" s="49"/>
      <c r="K11" s="57">
        <f t="shared" si="0"/>
        <v>-5613</v>
      </c>
      <c r="L11" s="51"/>
      <c r="M11" s="50">
        <f t="shared" si="1"/>
        <v>-5613</v>
      </c>
      <c r="N11" s="55">
        <f t="shared" si="2"/>
        <v>-25.470683529139496</v>
      </c>
    </row>
    <row r="12" spans="1:14" ht="19.5" customHeight="1">
      <c r="A12" s="14">
        <f>'febr + mrt'!A13</f>
        <v>8</v>
      </c>
      <c r="B12" s="72" t="str">
        <f>'febr + mrt'!B13</f>
        <v>Frans den Deurwaarder</v>
      </c>
      <c r="C12" s="48"/>
      <c r="D12" s="48"/>
      <c r="E12" s="48"/>
      <c r="F12" s="48"/>
      <c r="G12" s="49"/>
      <c r="H12" s="49"/>
      <c r="I12" s="49"/>
      <c r="J12" s="49"/>
      <c r="K12" s="57">
        <f t="shared" si="0"/>
        <v>0</v>
      </c>
      <c r="L12" s="51"/>
      <c r="M12" s="50">
        <f t="shared" si="1"/>
        <v>0</v>
      </c>
      <c r="N12" s="55">
        <f t="shared" si="2"/>
        <v>0</v>
      </c>
    </row>
    <row r="13" spans="1:14" ht="19.5" customHeight="1">
      <c r="A13" s="14">
        <f>'febr + mrt'!A14</f>
        <v>9</v>
      </c>
      <c r="B13" s="72" t="str">
        <f>'febr + mrt'!B14</f>
        <v>Irma den Deurwaarder</v>
      </c>
      <c r="C13" s="48"/>
      <c r="D13" s="48"/>
      <c r="E13" s="48"/>
      <c r="F13" s="48"/>
      <c r="G13" s="49"/>
      <c r="H13" s="49"/>
      <c r="I13" s="49"/>
      <c r="J13" s="49"/>
      <c r="K13" s="57">
        <f t="shared" si="0"/>
        <v>0</v>
      </c>
      <c r="L13" s="51"/>
      <c r="M13" s="50">
        <f t="shared" si="1"/>
        <v>0</v>
      </c>
      <c r="N13" s="55">
        <f t="shared" si="2"/>
        <v>0</v>
      </c>
    </row>
    <row r="14" spans="1:14" ht="19.5" customHeight="1">
      <c r="A14" s="14">
        <f>'febr + mrt'!A15</f>
        <v>10</v>
      </c>
      <c r="B14" s="72" t="str">
        <f>'febr + mrt'!B15</f>
        <v>Bram Dieleman</v>
      </c>
      <c r="C14" s="48">
        <v>3109</v>
      </c>
      <c r="D14" s="48"/>
      <c r="E14" s="48"/>
      <c r="F14" s="48"/>
      <c r="G14" s="49"/>
      <c r="H14" s="49"/>
      <c r="I14" s="49"/>
      <c r="J14" s="49"/>
      <c r="K14" s="57">
        <f t="shared" si="0"/>
        <v>-3109</v>
      </c>
      <c r="L14" s="51"/>
      <c r="M14" s="50">
        <f t="shared" si="1"/>
        <v>-3109</v>
      </c>
      <c r="N14" s="55">
        <f t="shared" si="2"/>
        <v>-14.108026918242418</v>
      </c>
    </row>
    <row r="15" spans="1:14" ht="19.5" customHeight="1">
      <c r="A15" s="14">
        <f>'febr + mrt'!A16</f>
        <v>11</v>
      </c>
      <c r="B15" s="29" t="str">
        <f>'febr + mrt'!B16</f>
        <v>Jean-Paul van Driel</v>
      </c>
      <c r="C15" s="48"/>
      <c r="D15" s="48"/>
      <c r="E15" s="48"/>
      <c r="F15" s="48"/>
      <c r="G15" s="49"/>
      <c r="H15" s="49"/>
      <c r="I15" s="49"/>
      <c r="J15" s="49"/>
      <c r="K15" s="57">
        <f t="shared" si="0"/>
        <v>0</v>
      </c>
      <c r="L15" s="51"/>
      <c r="M15" s="50">
        <f t="shared" si="1"/>
        <v>0</v>
      </c>
      <c r="N15" s="55">
        <f t="shared" si="2"/>
        <v>0</v>
      </c>
    </row>
    <row r="16" spans="1:14" ht="19.5" customHeight="1">
      <c r="A16" s="14">
        <f>'febr + mrt'!A17</f>
        <v>12</v>
      </c>
      <c r="B16" s="72" t="str">
        <f>'febr + mrt'!B17</f>
        <v>Chris van Drongelen</v>
      </c>
      <c r="C16" s="48"/>
      <c r="D16" s="48"/>
      <c r="E16" s="48"/>
      <c r="F16" s="48"/>
      <c r="G16" s="49"/>
      <c r="H16" s="49"/>
      <c r="I16" s="49"/>
      <c r="J16" s="49"/>
      <c r="K16" s="57">
        <f t="shared" si="0"/>
        <v>0</v>
      </c>
      <c r="L16" s="51"/>
      <c r="M16" s="50">
        <f t="shared" si="1"/>
        <v>0</v>
      </c>
      <c r="N16" s="55">
        <f t="shared" si="2"/>
        <v>0</v>
      </c>
    </row>
    <row r="17" spans="1:14" ht="19.5" customHeight="1">
      <c r="A17" s="14">
        <f>'febr + mrt'!A18</f>
        <v>13</v>
      </c>
      <c r="B17" s="72" t="str">
        <f>'febr + mrt'!B18</f>
        <v>Jan van Drongelen</v>
      </c>
      <c r="C17" s="48"/>
      <c r="D17" s="48"/>
      <c r="E17" s="48"/>
      <c r="F17" s="48"/>
      <c r="G17" s="49"/>
      <c r="H17" s="49"/>
      <c r="I17" s="49"/>
      <c r="J17" s="49"/>
      <c r="K17" s="57">
        <f t="shared" si="0"/>
        <v>0</v>
      </c>
      <c r="L17" s="51"/>
      <c r="M17" s="50">
        <f t="shared" si="1"/>
        <v>0</v>
      </c>
      <c r="N17" s="55">
        <f t="shared" si="2"/>
        <v>0</v>
      </c>
    </row>
    <row r="18" spans="1:14" ht="19.5" customHeight="1">
      <c r="A18" s="14">
        <f>'febr + mrt'!A19</f>
        <v>14</v>
      </c>
      <c r="B18" s="72" t="str">
        <f>'febr + mrt'!B19</f>
        <v>Kees Faas</v>
      </c>
      <c r="C18" s="48"/>
      <c r="D18" s="48"/>
      <c r="E18" s="48"/>
      <c r="F18" s="48"/>
      <c r="G18" s="49"/>
      <c r="H18" s="49"/>
      <c r="I18" s="49"/>
      <c r="J18" s="49"/>
      <c r="K18" s="57">
        <f t="shared" si="0"/>
        <v>0</v>
      </c>
      <c r="L18" s="51"/>
      <c r="M18" s="50">
        <f t="shared" si="1"/>
        <v>0</v>
      </c>
      <c r="N18" s="55">
        <f t="shared" si="2"/>
        <v>0</v>
      </c>
    </row>
    <row r="19" spans="1:14" ht="19.5" customHeight="1">
      <c r="A19" s="14">
        <f>'febr + mrt'!A20</f>
        <v>15</v>
      </c>
      <c r="B19" s="72" t="str">
        <f>'febr + mrt'!B20</f>
        <v>Ronnie Fieret</v>
      </c>
      <c r="C19" s="48"/>
      <c r="D19" s="48"/>
      <c r="E19" s="48"/>
      <c r="F19" s="48"/>
      <c r="G19" s="49"/>
      <c r="H19" s="49"/>
      <c r="I19" s="49"/>
      <c r="J19" s="49"/>
      <c r="K19" s="57">
        <f t="shared" si="0"/>
        <v>0</v>
      </c>
      <c r="L19" s="51"/>
      <c r="M19" s="50">
        <f t="shared" si="1"/>
        <v>0</v>
      </c>
      <c r="N19" s="55">
        <f t="shared" si="2"/>
        <v>0</v>
      </c>
    </row>
    <row r="20" spans="1:14" ht="19.5" customHeight="1">
      <c r="A20" s="14">
        <f>'febr + mrt'!A21</f>
        <v>16</v>
      </c>
      <c r="B20" s="29" t="str">
        <f>'febr + mrt'!B21</f>
        <v>Henk Franken</v>
      </c>
      <c r="C20" s="48"/>
      <c r="D20" s="48"/>
      <c r="E20" s="48"/>
      <c r="F20" s="48"/>
      <c r="G20" s="49"/>
      <c r="H20" s="49"/>
      <c r="I20" s="49"/>
      <c r="J20" s="49"/>
      <c r="K20" s="57">
        <f t="shared" si="0"/>
        <v>0</v>
      </c>
      <c r="L20" s="51"/>
      <c r="M20" s="50">
        <f t="shared" si="1"/>
        <v>0</v>
      </c>
      <c r="N20" s="55">
        <f t="shared" si="2"/>
        <v>0</v>
      </c>
    </row>
    <row r="21" spans="1:14" ht="19.5" customHeight="1">
      <c r="A21" s="14">
        <f>'febr + mrt'!A22</f>
        <v>17</v>
      </c>
      <c r="B21" s="29" t="str">
        <f>'febr + mrt'!B22</f>
        <v>Jan 't Gilde</v>
      </c>
      <c r="C21" s="48"/>
      <c r="D21" s="48"/>
      <c r="E21" s="48"/>
      <c r="F21" s="48"/>
      <c r="G21" s="49"/>
      <c r="H21" s="49"/>
      <c r="I21" s="49"/>
      <c r="J21" s="49"/>
      <c r="K21" s="57">
        <f t="shared" si="0"/>
        <v>0</v>
      </c>
      <c r="L21" s="51"/>
      <c r="M21" s="50">
        <f t="shared" si="1"/>
        <v>0</v>
      </c>
      <c r="N21" s="55">
        <f t="shared" si="2"/>
        <v>0</v>
      </c>
    </row>
    <row r="22" spans="1:14" ht="19.5" customHeight="1">
      <c r="A22" s="14">
        <f>'febr + mrt'!A23</f>
        <v>18</v>
      </c>
      <c r="B22" s="29" t="str">
        <f>'febr + mrt'!B23</f>
        <v>Rob van der Goes</v>
      </c>
      <c r="C22" s="48"/>
      <c r="D22" s="48"/>
      <c r="E22" s="48"/>
      <c r="F22" s="48"/>
      <c r="G22" s="49"/>
      <c r="H22" s="49"/>
      <c r="I22" s="49"/>
      <c r="J22" s="49"/>
      <c r="K22" s="57">
        <f t="shared" si="0"/>
        <v>0</v>
      </c>
      <c r="L22" s="51"/>
      <c r="M22" s="50">
        <f t="shared" si="1"/>
        <v>0</v>
      </c>
      <c r="N22" s="55">
        <f t="shared" si="2"/>
        <v>0</v>
      </c>
    </row>
    <row r="23" spans="1:14" ht="19.5" customHeight="1">
      <c r="A23" s="14">
        <f>'febr + mrt'!A24</f>
        <v>19</v>
      </c>
      <c r="B23" s="72" t="str">
        <f>'febr + mrt'!B24</f>
        <v>Johan Haak</v>
      </c>
      <c r="C23" s="48"/>
      <c r="D23" s="48"/>
      <c r="E23" s="48"/>
      <c r="F23" s="48"/>
      <c r="G23" s="49"/>
      <c r="H23" s="49"/>
      <c r="I23" s="49"/>
      <c r="J23" s="49"/>
      <c r="K23" s="57">
        <f t="shared" si="0"/>
        <v>0</v>
      </c>
      <c r="L23" s="51"/>
      <c r="M23" s="50">
        <f t="shared" si="1"/>
        <v>0</v>
      </c>
      <c r="N23" s="55">
        <f t="shared" si="2"/>
        <v>0</v>
      </c>
    </row>
    <row r="24" spans="1:14" ht="19.5" customHeight="1">
      <c r="A24" s="14">
        <f>'febr + mrt'!A25</f>
        <v>20</v>
      </c>
      <c r="B24" s="29" t="str">
        <f>'febr + mrt'!B25</f>
        <v>Piet Haak</v>
      </c>
      <c r="C24" s="48"/>
      <c r="D24" s="48"/>
      <c r="E24" s="48"/>
      <c r="F24" s="48"/>
      <c r="G24" s="49"/>
      <c r="H24" s="49"/>
      <c r="I24" s="49"/>
      <c r="J24" s="49"/>
      <c r="K24" s="57">
        <f t="shared" si="0"/>
        <v>0</v>
      </c>
      <c r="L24" s="51"/>
      <c r="M24" s="50">
        <f t="shared" si="1"/>
        <v>0</v>
      </c>
      <c r="N24" s="55">
        <f t="shared" si="2"/>
        <v>0</v>
      </c>
    </row>
    <row r="25" spans="1:14" ht="19.5" customHeight="1">
      <c r="A25" s="14">
        <f>'febr + mrt'!A26</f>
        <v>21</v>
      </c>
      <c r="B25" s="29" t="str">
        <f>'febr + mrt'!B26</f>
        <v>Hans Hamelink</v>
      </c>
      <c r="C25" s="48"/>
      <c r="D25" s="48"/>
      <c r="E25" s="48"/>
      <c r="F25" s="48"/>
      <c r="G25" s="49"/>
      <c r="H25" s="49"/>
      <c r="I25" s="49"/>
      <c r="J25" s="49"/>
      <c r="K25" s="57">
        <f t="shared" si="0"/>
        <v>0</v>
      </c>
      <c r="L25" s="51"/>
      <c r="M25" s="50">
        <f t="shared" si="1"/>
        <v>0</v>
      </c>
      <c r="N25" s="55">
        <f t="shared" si="2"/>
        <v>0</v>
      </c>
    </row>
    <row r="26" spans="1:14" ht="19.5" customHeight="1">
      <c r="A26" s="14">
        <f>'febr + mrt'!A27</f>
        <v>22</v>
      </c>
      <c r="B26" s="72" t="str">
        <f>'febr + mrt'!B27</f>
        <v>Tanneke Heerenthals</v>
      </c>
      <c r="C26" s="48"/>
      <c r="D26" s="48"/>
      <c r="E26" s="48"/>
      <c r="F26" s="48"/>
      <c r="G26" s="49"/>
      <c r="H26" s="49"/>
      <c r="I26" s="49"/>
      <c r="J26" s="49"/>
      <c r="K26" s="57">
        <f t="shared" si="0"/>
        <v>0</v>
      </c>
      <c r="L26" s="51"/>
      <c r="M26" s="50">
        <f t="shared" si="1"/>
        <v>0</v>
      </c>
      <c r="N26" s="55">
        <f t="shared" si="2"/>
        <v>0</v>
      </c>
    </row>
    <row r="27" spans="1:14" ht="19.5" customHeight="1">
      <c r="A27" s="14">
        <f>'febr + mrt'!A28</f>
        <v>23</v>
      </c>
      <c r="B27" s="29" t="str">
        <f>'febr + mrt'!B28</f>
        <v>Inge Heerspink</v>
      </c>
      <c r="C27" s="48"/>
      <c r="D27" s="48"/>
      <c r="E27" s="48"/>
      <c r="F27" s="48"/>
      <c r="G27" s="49"/>
      <c r="H27" s="49"/>
      <c r="I27" s="49"/>
      <c r="J27" s="49"/>
      <c r="K27" s="57">
        <f t="shared" si="0"/>
        <v>0</v>
      </c>
      <c r="L27" s="51"/>
      <c r="M27" s="50">
        <f t="shared" si="1"/>
        <v>0</v>
      </c>
      <c r="N27" s="55">
        <f t="shared" si="2"/>
        <v>0</v>
      </c>
    </row>
    <row r="28" spans="1:14" ht="19.5" customHeight="1">
      <c r="A28" s="14">
        <f>'febr + mrt'!A29</f>
        <v>24</v>
      </c>
      <c r="B28" s="72" t="str">
        <f>'febr + mrt'!B29</f>
        <v>Monnie IJsebaert</v>
      </c>
      <c r="C28" s="48"/>
      <c r="D28" s="48"/>
      <c r="E28" s="48"/>
      <c r="F28" s="48"/>
      <c r="G28" s="49"/>
      <c r="H28" s="49"/>
      <c r="I28" s="49"/>
      <c r="J28" s="49"/>
      <c r="K28" s="57">
        <f t="shared" si="0"/>
        <v>0</v>
      </c>
      <c r="L28" s="51"/>
      <c r="M28" s="50">
        <f t="shared" si="1"/>
        <v>0</v>
      </c>
      <c r="N28" s="55">
        <f t="shared" si="2"/>
        <v>0</v>
      </c>
    </row>
    <row r="29" spans="1:14" ht="19.5" customHeight="1">
      <c r="A29" s="14">
        <f>'febr + mrt'!A30</f>
        <v>25</v>
      </c>
      <c r="B29" s="29" t="str">
        <f>'febr + mrt'!B30</f>
        <v>Wim Ijsebaert</v>
      </c>
      <c r="C29" s="48"/>
      <c r="D29" s="48"/>
      <c r="E29" s="48"/>
      <c r="F29" s="48"/>
      <c r="G29" s="49"/>
      <c r="H29" s="49"/>
      <c r="I29" s="49"/>
      <c r="J29" s="49"/>
      <c r="K29" s="57">
        <f t="shared" si="0"/>
        <v>0</v>
      </c>
      <c r="L29" s="51"/>
      <c r="M29" s="50">
        <f t="shared" si="1"/>
        <v>0</v>
      </c>
      <c r="N29" s="55">
        <f t="shared" si="2"/>
        <v>0</v>
      </c>
    </row>
    <row r="30" spans="1:14" ht="19.5" customHeight="1">
      <c r="A30" s="14">
        <f>'febr + mrt'!A31</f>
        <v>26</v>
      </c>
      <c r="B30" s="29" t="str">
        <f>'febr + mrt'!B31</f>
        <v>Jan Kalisvaart</v>
      </c>
      <c r="C30" s="48"/>
      <c r="D30" s="48"/>
      <c r="E30" s="48"/>
      <c r="F30" s="48"/>
      <c r="G30" s="49"/>
      <c r="H30" s="49"/>
      <c r="I30" s="49"/>
      <c r="J30" s="49"/>
      <c r="K30" s="57">
        <f t="shared" si="0"/>
        <v>0</v>
      </c>
      <c r="L30" s="51"/>
      <c r="M30" s="50">
        <f t="shared" si="1"/>
        <v>0</v>
      </c>
      <c r="N30" s="55">
        <f t="shared" si="2"/>
        <v>0</v>
      </c>
    </row>
    <row r="31" spans="1:14" ht="19.5" customHeight="1">
      <c r="A31" s="14">
        <f>'febr + mrt'!A32</f>
        <v>27</v>
      </c>
      <c r="B31" s="72" t="str">
        <f>'febr + mrt'!B32</f>
        <v>Gerrit Kampman</v>
      </c>
      <c r="C31" s="48"/>
      <c r="D31" s="48"/>
      <c r="E31" s="48"/>
      <c r="F31" s="48"/>
      <c r="G31" s="49"/>
      <c r="H31" s="49"/>
      <c r="I31" s="49"/>
      <c r="J31" s="49"/>
      <c r="K31" s="57">
        <f t="shared" si="0"/>
        <v>0</v>
      </c>
      <c r="L31" s="51"/>
      <c r="M31" s="50">
        <f t="shared" si="1"/>
        <v>0</v>
      </c>
      <c r="N31" s="55">
        <f t="shared" si="2"/>
        <v>0</v>
      </c>
    </row>
    <row r="32" spans="1:14" ht="19.5" customHeight="1">
      <c r="A32" s="14">
        <f>'febr + mrt'!A33</f>
        <v>28</v>
      </c>
      <c r="B32" s="29" t="str">
        <f>'febr + mrt'!B33</f>
        <v>Humphrey Klapwijk</v>
      </c>
      <c r="C32" s="48"/>
      <c r="D32" s="48"/>
      <c r="E32" s="48"/>
      <c r="F32" s="48"/>
      <c r="G32" s="49"/>
      <c r="H32" s="49"/>
      <c r="I32" s="49"/>
      <c r="J32" s="49"/>
      <c r="K32" s="57">
        <f t="shared" si="0"/>
        <v>0</v>
      </c>
      <c r="L32" s="51"/>
      <c r="M32" s="50">
        <f t="shared" si="1"/>
        <v>0</v>
      </c>
      <c r="N32" s="55">
        <f t="shared" si="2"/>
        <v>0</v>
      </c>
    </row>
    <row r="33" spans="1:14" ht="19.5" customHeight="1">
      <c r="A33" s="14">
        <f>'febr + mrt'!A34</f>
        <v>29</v>
      </c>
      <c r="B33" s="29" t="str">
        <f>'febr + mrt'!B34</f>
        <v>Esmiralda de Klerk</v>
      </c>
      <c r="C33" s="48"/>
      <c r="D33" s="48"/>
      <c r="E33" s="48"/>
      <c r="F33" s="48"/>
      <c r="G33" s="49"/>
      <c r="H33" s="49"/>
      <c r="I33" s="49"/>
      <c r="J33" s="49"/>
      <c r="K33" s="57">
        <f t="shared" si="0"/>
        <v>0</v>
      </c>
      <c r="L33" s="51"/>
      <c r="M33" s="50">
        <f t="shared" si="1"/>
        <v>0</v>
      </c>
      <c r="N33" s="55">
        <f t="shared" si="2"/>
        <v>0</v>
      </c>
    </row>
    <row r="34" spans="1:14" ht="19.5" customHeight="1">
      <c r="A34" s="14">
        <f>'febr + mrt'!A35</f>
        <v>30</v>
      </c>
      <c r="B34" s="29" t="str">
        <f>'febr + mrt'!B35</f>
        <v>Ludwig Lauret</v>
      </c>
      <c r="C34" s="48"/>
      <c r="D34" s="48"/>
      <c r="E34" s="48"/>
      <c r="F34" s="48"/>
      <c r="G34" s="49"/>
      <c r="H34" s="49"/>
      <c r="I34" s="49"/>
      <c r="J34" s="49"/>
      <c r="K34" s="57">
        <f t="shared" si="0"/>
        <v>0</v>
      </c>
      <c r="L34" s="51"/>
      <c r="M34" s="50">
        <f t="shared" si="1"/>
        <v>0</v>
      </c>
      <c r="N34" s="55">
        <f t="shared" si="2"/>
        <v>0</v>
      </c>
    </row>
    <row r="35" spans="1:14" ht="19.5" customHeight="1">
      <c r="A35" s="14">
        <f>'febr + mrt'!A36</f>
        <v>31</v>
      </c>
      <c r="B35" s="72" t="str">
        <f>'febr + mrt'!B36</f>
        <v>Leo Martinu</v>
      </c>
      <c r="C35" s="48"/>
      <c r="D35" s="48"/>
      <c r="E35" s="48"/>
      <c r="F35" s="48"/>
      <c r="G35" s="49"/>
      <c r="H35" s="49"/>
      <c r="I35" s="49"/>
      <c r="J35" s="49"/>
      <c r="K35" s="57">
        <f t="shared" si="0"/>
        <v>0</v>
      </c>
      <c r="L35" s="51"/>
      <c r="M35" s="50">
        <f t="shared" si="1"/>
        <v>0</v>
      </c>
      <c r="N35" s="55">
        <f t="shared" si="2"/>
        <v>0</v>
      </c>
    </row>
    <row r="36" spans="1:14" ht="19.5" customHeight="1">
      <c r="A36" s="14">
        <f>'febr + mrt'!A37</f>
        <v>32</v>
      </c>
      <c r="B36" s="29" t="str">
        <f>'febr + mrt'!B37</f>
        <v>Peter van Meurs</v>
      </c>
      <c r="C36" s="48"/>
      <c r="D36" s="48"/>
      <c r="E36" s="48"/>
      <c r="F36" s="48"/>
      <c r="G36" s="49"/>
      <c r="H36" s="49"/>
      <c r="I36" s="49"/>
      <c r="J36" s="49"/>
      <c r="K36" s="57">
        <f t="shared" si="0"/>
        <v>0</v>
      </c>
      <c r="L36" s="51"/>
      <c r="M36" s="50">
        <f t="shared" si="1"/>
        <v>0</v>
      </c>
      <c r="N36" s="55">
        <f t="shared" si="2"/>
        <v>0</v>
      </c>
    </row>
    <row r="37" spans="1:14" ht="19.5" customHeight="1">
      <c r="A37" s="14">
        <f>'febr + mrt'!A38</f>
        <v>33</v>
      </c>
      <c r="B37" s="72" t="str">
        <f>'febr + mrt'!B38</f>
        <v>Charley Meyer</v>
      </c>
      <c r="C37" s="48"/>
      <c r="D37" s="48"/>
      <c r="E37" s="48"/>
      <c r="F37" s="48"/>
      <c r="G37" s="49"/>
      <c r="H37" s="49"/>
      <c r="I37" s="49"/>
      <c r="J37" s="49"/>
      <c r="K37" s="57">
        <f t="shared" si="0"/>
        <v>0</v>
      </c>
      <c r="L37" s="51"/>
      <c r="M37" s="50">
        <f t="shared" si="1"/>
        <v>0</v>
      </c>
      <c r="N37" s="55">
        <f t="shared" si="2"/>
        <v>0</v>
      </c>
    </row>
    <row r="38" spans="1:14" ht="19.5" customHeight="1">
      <c r="A38" s="14">
        <f>'febr + mrt'!A39</f>
        <v>34</v>
      </c>
      <c r="B38" s="29" t="str">
        <f>'febr + mrt'!B39</f>
        <v>Pascal Mortier</v>
      </c>
      <c r="C38" s="48"/>
      <c r="D38" s="48"/>
      <c r="E38" s="48"/>
      <c r="F38" s="48"/>
      <c r="G38" s="49"/>
      <c r="H38" s="49"/>
      <c r="I38" s="49"/>
      <c r="J38" s="49"/>
      <c r="K38" s="57">
        <f t="shared" si="0"/>
        <v>0</v>
      </c>
      <c r="L38" s="51"/>
      <c r="M38" s="50">
        <f t="shared" si="1"/>
        <v>0</v>
      </c>
      <c r="N38" s="55">
        <f t="shared" si="2"/>
        <v>0</v>
      </c>
    </row>
    <row r="39" spans="1:14" ht="19.5" customHeight="1">
      <c r="A39" s="14">
        <f>'febr + mrt'!A40</f>
        <v>35</v>
      </c>
      <c r="B39" s="29" t="str">
        <f>'febr + mrt'!B40</f>
        <v>Mark Otterloo</v>
      </c>
      <c r="C39" s="48"/>
      <c r="D39" s="48"/>
      <c r="E39" s="48"/>
      <c r="F39" s="48"/>
      <c r="G39" s="49"/>
      <c r="H39" s="49"/>
      <c r="I39" s="49"/>
      <c r="J39" s="49"/>
      <c r="K39" s="57">
        <f t="shared" si="0"/>
        <v>0</v>
      </c>
      <c r="L39" s="51"/>
      <c r="M39" s="50">
        <f t="shared" si="1"/>
        <v>0</v>
      </c>
      <c r="N39" s="55">
        <f t="shared" si="2"/>
        <v>0</v>
      </c>
    </row>
    <row r="40" spans="1:29" s="2" customFormat="1" ht="19.5" customHeight="1">
      <c r="A40" s="14">
        <f>'febr + mrt'!A41</f>
        <v>36</v>
      </c>
      <c r="B40" s="72" t="str">
        <f>'febr + mrt'!B41</f>
        <v>Michiel de Pooter</v>
      </c>
      <c r="C40" s="48"/>
      <c r="D40" s="48"/>
      <c r="E40" s="48"/>
      <c r="F40" s="48"/>
      <c r="G40" s="49"/>
      <c r="H40" s="49"/>
      <c r="I40" s="49"/>
      <c r="J40" s="49"/>
      <c r="K40" s="57">
        <f t="shared" si="0"/>
        <v>0</v>
      </c>
      <c r="L40" s="51"/>
      <c r="M40" s="50">
        <f t="shared" si="1"/>
        <v>0</v>
      </c>
      <c r="N40" s="55">
        <f t="shared" si="2"/>
        <v>0</v>
      </c>
      <c r="O40" s="70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</row>
    <row r="41" spans="1:14" ht="19.5" customHeight="1">
      <c r="A41" s="14">
        <f>'febr + mrt'!A42</f>
        <v>37</v>
      </c>
      <c r="B41" s="29" t="str">
        <f>'febr + mrt'!B42</f>
        <v>Jeffrey Thomas</v>
      </c>
      <c r="C41" s="48"/>
      <c r="D41" s="48"/>
      <c r="E41" s="48"/>
      <c r="F41" s="48"/>
      <c r="G41" s="49"/>
      <c r="H41" s="49"/>
      <c r="I41" s="49"/>
      <c r="J41" s="49"/>
      <c r="K41" s="57">
        <f t="shared" si="0"/>
        <v>0</v>
      </c>
      <c r="L41" s="51"/>
      <c r="M41" s="50">
        <f t="shared" si="1"/>
        <v>0</v>
      </c>
      <c r="N41" s="55">
        <f t="shared" si="2"/>
        <v>0</v>
      </c>
    </row>
    <row r="42" spans="1:14" ht="19.5" customHeight="1">
      <c r="A42" s="14">
        <f>'febr + mrt'!A43</f>
        <v>38</v>
      </c>
      <c r="B42" s="72" t="str">
        <f>'febr + mrt'!B43</f>
        <v>Rob Visman</v>
      </c>
      <c r="C42" s="48"/>
      <c r="D42" s="48"/>
      <c r="E42" s="48"/>
      <c r="F42" s="48"/>
      <c r="G42" s="49"/>
      <c r="H42" s="49"/>
      <c r="I42" s="49"/>
      <c r="J42" s="49"/>
      <c r="K42" s="57">
        <f t="shared" si="0"/>
        <v>0</v>
      </c>
      <c r="L42" s="51"/>
      <c r="M42" s="50">
        <f t="shared" si="1"/>
        <v>0</v>
      </c>
      <c r="N42" s="55">
        <f t="shared" si="2"/>
        <v>0</v>
      </c>
    </row>
    <row r="43" spans="1:14" ht="19.5" customHeight="1">
      <c r="A43" s="14">
        <v>39</v>
      </c>
      <c r="B43" s="72" t="str">
        <f>'febr + mrt'!B44</f>
        <v>Bernard de Wever</v>
      </c>
      <c r="C43" s="48"/>
      <c r="D43" s="48"/>
      <c r="E43" s="48"/>
      <c r="F43" s="48"/>
      <c r="G43" s="49"/>
      <c r="H43" s="49"/>
      <c r="I43" s="49"/>
      <c r="J43" s="49"/>
      <c r="K43" s="57">
        <f t="shared" si="0"/>
        <v>0</v>
      </c>
      <c r="L43" s="51"/>
      <c r="M43" s="50">
        <f t="shared" si="1"/>
        <v>0</v>
      </c>
      <c r="N43" s="55">
        <f t="shared" si="2"/>
        <v>0</v>
      </c>
    </row>
    <row r="44" spans="1:14" ht="19.5" customHeight="1">
      <c r="A44" s="14">
        <v>40</v>
      </c>
      <c r="B44" s="72" t="str">
        <f>'febr + mrt'!B45</f>
        <v>Anita Wissel</v>
      </c>
      <c r="C44" s="48"/>
      <c r="D44" s="48"/>
      <c r="E44" s="48"/>
      <c r="F44" s="48"/>
      <c r="G44" s="49"/>
      <c r="H44" s="49"/>
      <c r="I44" s="49"/>
      <c r="J44" s="49"/>
      <c r="K44" s="57">
        <f t="shared" si="0"/>
        <v>0</v>
      </c>
      <c r="L44" s="51"/>
      <c r="M44" s="50">
        <f t="shared" si="1"/>
        <v>0</v>
      </c>
      <c r="N44" s="55">
        <f t="shared" si="2"/>
        <v>0</v>
      </c>
    </row>
    <row r="45" spans="1:14" ht="19.5" customHeight="1">
      <c r="A45" s="14">
        <v>41</v>
      </c>
      <c r="B45" s="72" t="str">
        <f>'febr + mrt'!B46</f>
        <v>Elize Witte</v>
      </c>
      <c r="C45" s="48"/>
      <c r="D45" s="48"/>
      <c r="E45" s="48"/>
      <c r="F45" s="48"/>
      <c r="G45" s="49"/>
      <c r="H45" s="49"/>
      <c r="I45" s="49"/>
      <c r="J45" s="49"/>
      <c r="K45" s="57">
        <f t="shared" si="0"/>
        <v>0</v>
      </c>
      <c r="L45" s="51"/>
      <c r="M45" s="50">
        <f t="shared" si="1"/>
        <v>0</v>
      </c>
      <c r="N45" s="55">
        <f t="shared" si="2"/>
        <v>0</v>
      </c>
    </row>
    <row r="46" spans="1:14" ht="19.5" customHeight="1">
      <c r="A46" s="14">
        <v>42</v>
      </c>
      <c r="B46" s="72" t="str">
        <f>'febr + mrt'!B47</f>
        <v>Patrick Witte</v>
      </c>
      <c r="C46" s="48"/>
      <c r="D46" s="48"/>
      <c r="E46" s="48"/>
      <c r="F46" s="48"/>
      <c r="G46" s="49"/>
      <c r="H46" s="49"/>
      <c r="I46" s="49"/>
      <c r="J46" s="49"/>
      <c r="K46" s="57">
        <f t="shared" si="0"/>
        <v>0</v>
      </c>
      <c r="L46" s="51"/>
      <c r="M46" s="50">
        <f t="shared" si="1"/>
        <v>0</v>
      </c>
      <c r="N46" s="55">
        <f t="shared" si="2"/>
        <v>0</v>
      </c>
    </row>
    <row r="47" spans="1:14" ht="19.5" customHeight="1">
      <c r="A47" s="14">
        <v>43</v>
      </c>
      <c r="B47" s="29" t="str">
        <f>'febr + mrt'!B48</f>
        <v>Cor Zegers</v>
      </c>
      <c r="C47" s="48"/>
      <c r="D47" s="48"/>
      <c r="E47" s="48"/>
      <c r="F47" s="48"/>
      <c r="G47" s="49"/>
      <c r="H47" s="49"/>
      <c r="I47" s="49"/>
      <c r="J47" s="49"/>
      <c r="K47" s="57">
        <f t="shared" si="0"/>
        <v>0</v>
      </c>
      <c r="L47" s="51"/>
      <c r="M47" s="50">
        <f t="shared" si="1"/>
        <v>0</v>
      </c>
      <c r="N47" s="55">
        <f t="shared" si="2"/>
        <v>0</v>
      </c>
    </row>
    <row r="48" spans="1:14" ht="19.5" customHeight="1">
      <c r="A48" s="18"/>
      <c r="B48" s="29">
        <f>'febr + mrt'!B49</f>
        <v>0</v>
      </c>
      <c r="C48" s="48"/>
      <c r="D48" s="48"/>
      <c r="E48" s="48"/>
      <c r="F48" s="48"/>
      <c r="G48" s="49"/>
      <c r="H48" s="49"/>
      <c r="I48" s="49"/>
      <c r="J48" s="49"/>
      <c r="K48" s="57">
        <f t="shared" si="0"/>
        <v>0</v>
      </c>
      <c r="L48" s="51"/>
      <c r="M48" s="50">
        <f t="shared" si="1"/>
        <v>0</v>
      </c>
      <c r="N48" s="55">
        <f t="shared" si="2"/>
        <v>0</v>
      </c>
    </row>
    <row r="49" spans="1:14" ht="19.5" customHeight="1">
      <c r="A49" s="14"/>
      <c r="B49" s="29">
        <f>'febr + mrt'!B50</f>
        <v>0</v>
      </c>
      <c r="C49" s="48"/>
      <c r="D49" s="48"/>
      <c r="E49" s="48"/>
      <c r="F49" s="48"/>
      <c r="G49" s="49"/>
      <c r="H49" s="49"/>
      <c r="I49" s="49"/>
      <c r="J49" s="49"/>
      <c r="K49" s="57">
        <f t="shared" si="0"/>
        <v>0</v>
      </c>
      <c r="L49" s="51"/>
      <c r="M49" s="50">
        <f t="shared" si="1"/>
        <v>0</v>
      </c>
      <c r="N49" s="55">
        <f t="shared" si="2"/>
        <v>0</v>
      </c>
    </row>
    <row r="50" spans="1:14" ht="19.5" customHeight="1">
      <c r="A50" s="14"/>
      <c r="B50" s="29">
        <f>'febr + mrt'!B51</f>
        <v>0</v>
      </c>
      <c r="C50" s="48"/>
      <c r="D50" s="48"/>
      <c r="E50" s="48"/>
      <c r="F50" s="48"/>
      <c r="G50" s="49"/>
      <c r="H50" s="49"/>
      <c r="I50" s="49"/>
      <c r="J50" s="49"/>
      <c r="K50" s="57">
        <f t="shared" si="0"/>
        <v>0</v>
      </c>
      <c r="L50" s="51"/>
      <c r="M50" s="50">
        <f t="shared" si="1"/>
        <v>0</v>
      </c>
      <c r="N50" s="55">
        <f t="shared" si="2"/>
        <v>0</v>
      </c>
    </row>
    <row r="51" spans="1:14" ht="19.5" customHeight="1">
      <c r="A51" s="14"/>
      <c r="B51" s="29" t="str">
        <f>'febr + mrt'!B52</f>
        <v>Totaal leden:</v>
      </c>
      <c r="C51" s="52">
        <f aca="true" t="shared" si="3" ref="C51:N51">SUM(C5:C50)</f>
        <v>8722</v>
      </c>
      <c r="D51" s="52">
        <f t="shared" si="3"/>
        <v>0</v>
      </c>
      <c r="E51" s="52">
        <f t="shared" si="3"/>
        <v>0</v>
      </c>
      <c r="F51" s="52">
        <f t="shared" si="3"/>
        <v>0</v>
      </c>
      <c r="G51" s="52">
        <f t="shared" si="3"/>
        <v>0</v>
      </c>
      <c r="H51" s="52">
        <f t="shared" si="3"/>
        <v>0</v>
      </c>
      <c r="I51" s="52">
        <f t="shared" si="3"/>
        <v>0</v>
      </c>
      <c r="J51" s="52">
        <f t="shared" si="3"/>
        <v>0</v>
      </c>
      <c r="K51" s="52">
        <f t="shared" si="3"/>
        <v>-8722</v>
      </c>
      <c r="L51" s="52">
        <f t="shared" si="3"/>
        <v>0</v>
      </c>
      <c r="M51" s="52">
        <f t="shared" si="3"/>
        <v>-8722</v>
      </c>
      <c r="N51" s="55">
        <f t="shared" si="3"/>
        <v>-39.578710447381916</v>
      </c>
    </row>
    <row r="52" spans="1:29" s="2" customFormat="1" ht="19.5" customHeight="1">
      <c r="A52" s="10"/>
      <c r="B52" s="3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56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3:4" ht="19.5" customHeight="1">
      <c r="C53" s="6"/>
      <c r="D53" s="6"/>
    </row>
    <row r="54" spans="3:4" ht="19.5" customHeight="1">
      <c r="C54" s="6"/>
      <c r="D54" s="6"/>
    </row>
    <row r="55" spans="3:4" ht="19.5" customHeight="1">
      <c r="C55" s="6"/>
      <c r="D55" s="6"/>
    </row>
    <row r="56" spans="3:4" ht="19.5" customHeight="1">
      <c r="C56" s="6"/>
      <c r="D56" s="6"/>
    </row>
    <row r="57" spans="3:4" ht="19.5" customHeight="1">
      <c r="C57" s="6"/>
      <c r="D57" s="6"/>
    </row>
    <row r="58" spans="3:4" ht="19.5" customHeight="1">
      <c r="C58" s="6"/>
      <c r="D58" s="6"/>
    </row>
    <row r="59" spans="3:4" ht="19.5" customHeight="1">
      <c r="C59" s="6"/>
      <c r="D59" s="6"/>
    </row>
    <row r="60" spans="3:4" ht="19.5" customHeight="1">
      <c r="C60" s="6"/>
      <c r="D60" s="6"/>
    </row>
    <row r="61" spans="3:4" ht="19.5" customHeight="1">
      <c r="C61" s="6"/>
      <c r="D61" s="6"/>
    </row>
    <row r="62" spans="3:4" ht="19.5" customHeight="1">
      <c r="C62" s="6"/>
      <c r="D62" s="6"/>
    </row>
    <row r="63" spans="3:4" ht="19.5" customHeight="1">
      <c r="C63" s="6"/>
      <c r="D63" s="6"/>
    </row>
    <row r="64" spans="3:4" ht="19.5" customHeight="1">
      <c r="C64" s="6"/>
      <c r="D64" s="6"/>
    </row>
    <row r="65" spans="3:4" ht="19.5" customHeight="1">
      <c r="C65" s="6"/>
      <c r="D65" s="6"/>
    </row>
    <row r="66" spans="3:4" ht="19.5" customHeight="1">
      <c r="C66" s="6"/>
      <c r="D66" s="6"/>
    </row>
    <row r="67" spans="3:4" ht="19.5" customHeight="1">
      <c r="C67" s="6"/>
      <c r="D67" s="6"/>
    </row>
    <row r="68" spans="3:4" ht="19.5" customHeight="1">
      <c r="C68" s="6"/>
      <c r="D68" s="6"/>
    </row>
    <row r="69" spans="3:4" ht="19.5" customHeight="1">
      <c r="C69" s="6"/>
      <c r="D69" s="6"/>
    </row>
    <row r="70" spans="3:4" ht="19.5" customHeight="1">
      <c r="C70" s="6"/>
      <c r="D70" s="6"/>
    </row>
    <row r="71" spans="3:4" ht="19.5" customHeight="1">
      <c r="C71" s="6"/>
      <c r="D71" s="6"/>
    </row>
    <row r="72" spans="3:4" ht="19.5" customHeight="1">
      <c r="C72" s="6"/>
      <c r="D72" s="6"/>
    </row>
    <row r="73" spans="3:4" ht="19.5" customHeight="1">
      <c r="C73" s="6"/>
      <c r="D73" s="6"/>
    </row>
    <row r="74" spans="3:4" ht="19.5" customHeight="1">
      <c r="C74" s="6"/>
      <c r="D74" s="6"/>
    </row>
    <row r="75" spans="3:4" ht="19.5" customHeight="1">
      <c r="C75" s="6"/>
      <c r="D75" s="6"/>
    </row>
    <row r="76" spans="3:4" ht="19.5" customHeight="1">
      <c r="C76" s="6"/>
      <c r="D76" s="6"/>
    </row>
    <row r="77" spans="3:4" ht="19.5" customHeight="1">
      <c r="C77" s="6"/>
      <c r="D77" s="6"/>
    </row>
    <row r="78" spans="3:4" ht="19.5" customHeight="1">
      <c r="C78" s="6"/>
      <c r="D78" s="6"/>
    </row>
    <row r="79" spans="3:4" ht="19.5" customHeight="1">
      <c r="C79" s="6"/>
      <c r="D79" s="6"/>
    </row>
    <row r="80" spans="3:4" ht="19.5" customHeight="1">
      <c r="C80" s="6"/>
      <c r="D80" s="6"/>
    </row>
    <row r="81" spans="3:4" ht="19.5" customHeight="1">
      <c r="C81" s="6"/>
      <c r="D81" s="6"/>
    </row>
    <row r="82" spans="3:4" ht="19.5" customHeight="1">
      <c r="C82" s="6"/>
      <c r="D82" s="6"/>
    </row>
    <row r="83" spans="3:4" ht="19.5" customHeight="1">
      <c r="C83" s="6"/>
      <c r="D83" s="6"/>
    </row>
    <row r="84" spans="3:4" ht="19.5" customHeight="1">
      <c r="C84" s="6"/>
      <c r="D84" s="6"/>
    </row>
    <row r="85" spans="3:4" ht="19.5" customHeight="1">
      <c r="C85" s="6"/>
      <c r="D85" s="6"/>
    </row>
    <row r="86" spans="3:4" ht="19.5" customHeight="1">
      <c r="C86" s="6"/>
      <c r="D86" s="6"/>
    </row>
    <row r="87" spans="3:4" ht="19.5" customHeight="1">
      <c r="C87" s="6"/>
      <c r="D87" s="6"/>
    </row>
    <row r="88" spans="3:4" ht="19.5" customHeight="1">
      <c r="C88" s="6"/>
      <c r="D88" s="6"/>
    </row>
    <row r="89" spans="3:4" ht="19.5" customHeight="1">
      <c r="C89" s="6"/>
      <c r="D89" s="6"/>
    </row>
    <row r="90" spans="3:4" ht="19.5" customHeight="1">
      <c r="C90" s="6"/>
      <c r="D90" s="6"/>
    </row>
    <row r="91" spans="3:4" ht="19.5" customHeight="1">
      <c r="C91" s="6"/>
      <c r="D91" s="6"/>
    </row>
    <row r="92" spans="3:4" ht="19.5" customHeight="1">
      <c r="C92" s="6"/>
      <c r="D92" s="6"/>
    </row>
    <row r="93" spans="3:4" ht="19.5" customHeight="1">
      <c r="C93" s="6"/>
      <c r="D93" s="6"/>
    </row>
    <row r="94" spans="3:4" ht="19.5" customHeight="1">
      <c r="C94" s="6"/>
      <c r="D94" s="6"/>
    </row>
    <row r="95" spans="3:4" ht="19.5" customHeight="1">
      <c r="C95" s="6"/>
      <c r="D95" s="6"/>
    </row>
    <row r="96" spans="3:4" ht="19.5" customHeight="1">
      <c r="C96" s="6"/>
      <c r="D96" s="6"/>
    </row>
    <row r="97" spans="3:4" ht="19.5" customHeight="1">
      <c r="C97" s="6"/>
      <c r="D97" s="6"/>
    </row>
    <row r="98" spans="3:4" ht="19.5" customHeight="1">
      <c r="C98" s="6"/>
      <c r="D98" s="6"/>
    </row>
    <row r="99" spans="3:4" ht="19.5" customHeight="1">
      <c r="C99" s="6"/>
      <c r="D99" s="6"/>
    </row>
    <row r="100" spans="3:4" ht="19.5" customHeight="1">
      <c r="C100" s="6"/>
      <c r="D100" s="6"/>
    </row>
    <row r="101" spans="3:4" ht="19.5" customHeight="1">
      <c r="C101" s="6"/>
      <c r="D101" s="6"/>
    </row>
    <row r="102" spans="3:4" ht="19.5" customHeight="1">
      <c r="C102" s="6"/>
      <c r="D102" s="6"/>
    </row>
    <row r="103" spans="3:4" ht="19.5" customHeight="1">
      <c r="C103" s="6"/>
      <c r="D103" s="6"/>
    </row>
    <row r="104" spans="3:4" ht="19.5" customHeight="1">
      <c r="C104" s="6"/>
      <c r="D104" s="6"/>
    </row>
    <row r="105" spans="3:4" ht="19.5" customHeight="1">
      <c r="C105" s="6"/>
      <c r="D105" s="6"/>
    </row>
    <row r="106" spans="3:4" ht="19.5" customHeight="1">
      <c r="C106" s="6"/>
      <c r="D106" s="6"/>
    </row>
    <row r="107" spans="3:4" ht="19.5" customHeight="1">
      <c r="C107" s="6"/>
      <c r="D107" s="6"/>
    </row>
    <row r="108" spans="3:4" ht="19.5" customHeight="1">
      <c r="C108" s="6"/>
      <c r="D108" s="6"/>
    </row>
    <row r="109" spans="3:4" ht="19.5" customHeight="1">
      <c r="C109" s="6"/>
      <c r="D109" s="6"/>
    </row>
    <row r="110" spans="3:4" ht="19.5" customHeight="1">
      <c r="C110" s="6"/>
      <c r="D110" s="6"/>
    </row>
    <row r="111" spans="3:4" ht="19.5" customHeight="1">
      <c r="C111" s="6"/>
      <c r="D111" s="6"/>
    </row>
    <row r="112" spans="3:4" ht="19.5" customHeight="1">
      <c r="C112" s="6"/>
      <c r="D112" s="6"/>
    </row>
    <row r="113" spans="3:4" ht="19.5" customHeight="1">
      <c r="C113" s="6"/>
      <c r="D113" s="6"/>
    </row>
    <row r="114" spans="3:4" ht="19.5" customHeight="1">
      <c r="C114" s="6"/>
      <c r="D114" s="6"/>
    </row>
    <row r="115" spans="3:4" ht="19.5" customHeight="1">
      <c r="C115" s="6"/>
      <c r="D115" s="6"/>
    </row>
    <row r="116" spans="3:4" ht="19.5" customHeight="1">
      <c r="C116" s="6"/>
      <c r="D116" s="6"/>
    </row>
    <row r="117" spans="3:4" ht="19.5" customHeight="1">
      <c r="C117" s="6"/>
      <c r="D117" s="6"/>
    </row>
    <row r="118" spans="3:4" ht="19.5" customHeight="1">
      <c r="C118" s="6"/>
      <c r="D118" s="6"/>
    </row>
    <row r="119" spans="3:4" ht="19.5" customHeight="1">
      <c r="C119" s="6"/>
      <c r="D119" s="6"/>
    </row>
    <row r="120" spans="3:4" ht="19.5" customHeight="1">
      <c r="C120" s="6"/>
      <c r="D120" s="6"/>
    </row>
    <row r="121" spans="3:4" ht="19.5" customHeight="1">
      <c r="C121" s="6"/>
      <c r="D121" s="6"/>
    </row>
    <row r="122" spans="3:4" ht="19.5" customHeight="1">
      <c r="C122" s="6"/>
      <c r="D122" s="6"/>
    </row>
    <row r="123" spans="3:4" ht="19.5" customHeight="1">
      <c r="C123" s="6"/>
      <c r="D123" s="6"/>
    </row>
    <row r="124" spans="3:4" ht="19.5" customHeight="1">
      <c r="C124" s="6"/>
      <c r="D124" s="6"/>
    </row>
    <row r="125" spans="3:4" ht="19.5" customHeight="1">
      <c r="C125" s="6"/>
      <c r="D125" s="6"/>
    </row>
    <row r="126" spans="3:4" ht="19.5" customHeight="1">
      <c r="C126" s="6"/>
      <c r="D126" s="6"/>
    </row>
    <row r="127" spans="3:4" ht="19.5" customHeight="1">
      <c r="C127" s="6"/>
      <c r="D127" s="6"/>
    </row>
    <row r="128" spans="3:4" ht="19.5" customHeight="1">
      <c r="C128" s="6"/>
      <c r="D128" s="6"/>
    </row>
    <row r="129" spans="3:4" ht="19.5" customHeight="1">
      <c r="C129" s="6"/>
      <c r="D129" s="6"/>
    </row>
    <row r="130" spans="3:4" ht="19.5" customHeight="1">
      <c r="C130" s="6"/>
      <c r="D130" s="6"/>
    </row>
    <row r="131" spans="3:4" ht="19.5" customHeight="1">
      <c r="C131" s="6"/>
      <c r="D131" s="6"/>
    </row>
    <row r="132" spans="3:4" ht="19.5" customHeight="1">
      <c r="C132" s="6"/>
      <c r="D132" s="6"/>
    </row>
    <row r="133" spans="3:4" ht="19.5" customHeight="1">
      <c r="C133" s="6"/>
      <c r="D133" s="6"/>
    </row>
    <row r="134" spans="3:4" ht="19.5" customHeight="1">
      <c r="C134" s="6"/>
      <c r="D134" s="6"/>
    </row>
    <row r="135" spans="3:4" ht="19.5" customHeight="1">
      <c r="C135" s="6"/>
      <c r="D135" s="6"/>
    </row>
    <row r="136" spans="3:4" ht="19.5" customHeight="1">
      <c r="C136" s="6"/>
      <c r="D136" s="6"/>
    </row>
    <row r="137" spans="3:4" ht="19.5" customHeight="1">
      <c r="C137" s="6"/>
      <c r="D137" s="6"/>
    </row>
    <row r="138" spans="3:4" ht="19.5" customHeight="1">
      <c r="C138" s="6"/>
      <c r="D138" s="6"/>
    </row>
    <row r="139" spans="3:4" ht="19.5" customHeight="1">
      <c r="C139" s="6"/>
      <c r="D139" s="6"/>
    </row>
    <row r="140" spans="3:4" ht="19.5" customHeight="1">
      <c r="C140" s="6"/>
      <c r="D140" s="6"/>
    </row>
    <row r="141" spans="3:4" ht="19.5" customHeight="1">
      <c r="C141" s="6"/>
      <c r="D141" s="6"/>
    </row>
    <row r="142" spans="3:4" ht="19.5" customHeight="1">
      <c r="C142" s="6"/>
      <c r="D142" s="6"/>
    </row>
    <row r="143" spans="3:4" ht="19.5" customHeight="1">
      <c r="C143" s="6"/>
      <c r="D143" s="6"/>
    </row>
    <row r="144" spans="3:4" ht="19.5" customHeight="1">
      <c r="C144" s="6"/>
      <c r="D144" s="6"/>
    </row>
    <row r="145" spans="3:4" ht="19.5" customHeight="1">
      <c r="C145" s="6"/>
      <c r="D145" s="6"/>
    </row>
    <row r="146" spans="3:4" ht="19.5" customHeight="1">
      <c r="C146" s="6"/>
      <c r="D146" s="6"/>
    </row>
    <row r="147" spans="3:4" ht="19.5" customHeight="1">
      <c r="C147" s="6"/>
      <c r="D147" s="6"/>
    </row>
    <row r="148" spans="3:4" ht="19.5" customHeight="1">
      <c r="C148" s="6"/>
      <c r="D148" s="6"/>
    </row>
    <row r="149" spans="3:4" ht="19.5" customHeight="1">
      <c r="C149" s="6"/>
      <c r="D149" s="6"/>
    </row>
    <row r="150" spans="3:4" ht="19.5" customHeight="1">
      <c r="C150" s="6"/>
      <c r="D150" s="6"/>
    </row>
    <row r="151" spans="3:4" ht="19.5" customHeight="1">
      <c r="C151" s="6"/>
      <c r="D151" s="6"/>
    </row>
    <row r="152" spans="3:4" ht="19.5" customHeight="1">
      <c r="C152" s="6"/>
      <c r="D152" s="6"/>
    </row>
    <row r="153" spans="3:4" ht="19.5" customHeight="1">
      <c r="C153" s="6"/>
      <c r="D153" s="6"/>
    </row>
    <row r="154" spans="3:4" ht="19.5" customHeight="1">
      <c r="C154" s="6"/>
      <c r="D154" s="6"/>
    </row>
    <row r="155" spans="3:4" ht="19.5" customHeight="1">
      <c r="C155" s="6"/>
      <c r="D155" s="6"/>
    </row>
    <row r="156" spans="3:4" ht="19.5" customHeight="1">
      <c r="C156" s="6"/>
      <c r="D156" s="6"/>
    </row>
    <row r="157" spans="3:4" ht="19.5" customHeight="1">
      <c r="C157" s="6"/>
      <c r="D157" s="6"/>
    </row>
    <row r="158" spans="3:4" ht="19.5" customHeight="1">
      <c r="C158" s="6"/>
      <c r="D158" s="6"/>
    </row>
    <row r="159" spans="3:4" ht="19.5" customHeight="1">
      <c r="C159" s="6"/>
      <c r="D159" s="6"/>
    </row>
    <row r="160" spans="3:4" ht="19.5" customHeight="1">
      <c r="C160" s="6"/>
      <c r="D160" s="6"/>
    </row>
    <row r="161" spans="3:4" ht="19.5" customHeight="1">
      <c r="C161" s="6"/>
      <c r="D161" s="6"/>
    </row>
    <row r="162" spans="3:4" ht="19.5" customHeight="1">
      <c r="C162" s="6"/>
      <c r="D162" s="6"/>
    </row>
    <row r="163" spans="3:4" ht="19.5" customHeight="1">
      <c r="C163" s="6"/>
      <c r="D163" s="6"/>
    </row>
    <row r="164" spans="3:4" ht="19.5" customHeight="1">
      <c r="C164" s="6"/>
      <c r="D164" s="6"/>
    </row>
    <row r="165" spans="3:4" ht="19.5" customHeight="1">
      <c r="C165" s="6"/>
      <c r="D165" s="6"/>
    </row>
    <row r="166" spans="3:4" ht="19.5" customHeight="1">
      <c r="C166" s="6"/>
      <c r="D166" s="6"/>
    </row>
    <row r="167" spans="3:4" ht="19.5" customHeight="1">
      <c r="C167" s="6"/>
      <c r="D167" s="6"/>
    </row>
    <row r="168" spans="3:4" ht="19.5" customHeight="1">
      <c r="C168" s="6"/>
      <c r="D168" s="6"/>
    </row>
    <row r="169" spans="3:4" ht="19.5" customHeight="1">
      <c r="C169" s="6"/>
      <c r="D169" s="6"/>
    </row>
    <row r="170" spans="3:4" ht="19.5" customHeight="1">
      <c r="C170" s="6"/>
      <c r="D170" s="6"/>
    </row>
    <row r="171" spans="3:4" ht="19.5" customHeight="1">
      <c r="C171" s="6"/>
      <c r="D171" s="6"/>
    </row>
    <row r="172" spans="3:4" ht="19.5" customHeight="1">
      <c r="C172" s="6"/>
      <c r="D172" s="6"/>
    </row>
    <row r="173" spans="3:4" ht="19.5" customHeight="1">
      <c r="C173" s="6"/>
      <c r="D173" s="6"/>
    </row>
    <row r="174" spans="3:4" ht="19.5" customHeight="1">
      <c r="C174" s="6"/>
      <c r="D174" s="6"/>
    </row>
    <row r="175" spans="3:4" ht="19.5" customHeight="1">
      <c r="C175" s="6"/>
      <c r="D175" s="6"/>
    </row>
    <row r="176" spans="3:4" ht="19.5" customHeight="1">
      <c r="C176" s="6"/>
      <c r="D176" s="6"/>
    </row>
    <row r="177" spans="3:4" ht="19.5" customHeight="1">
      <c r="C177" s="6"/>
      <c r="D177" s="6"/>
    </row>
    <row r="178" spans="3:4" ht="19.5" customHeight="1">
      <c r="C178" s="6"/>
      <c r="D178" s="6"/>
    </row>
    <row r="179" spans="3:4" ht="19.5" customHeight="1">
      <c r="C179" s="6"/>
      <c r="D179" s="6"/>
    </row>
    <row r="180" spans="3:4" ht="19.5" customHeight="1">
      <c r="C180" s="6"/>
      <c r="D180" s="6"/>
    </row>
    <row r="181" spans="3:4" ht="19.5" customHeight="1">
      <c r="C181" s="6"/>
      <c r="D181" s="6"/>
    </row>
    <row r="182" spans="3:4" ht="19.5" customHeight="1">
      <c r="C182" s="6"/>
      <c r="D182" s="6"/>
    </row>
    <row r="183" spans="3:4" ht="19.5" customHeight="1">
      <c r="C183" s="6"/>
      <c r="D183" s="6"/>
    </row>
    <row r="184" spans="3:4" ht="19.5" customHeight="1">
      <c r="C184" s="6"/>
      <c r="D184" s="6"/>
    </row>
    <row r="185" spans="3:4" ht="19.5" customHeight="1">
      <c r="C185" s="6"/>
      <c r="D185" s="6"/>
    </row>
    <row r="186" spans="3:4" ht="19.5" customHeight="1">
      <c r="C186" s="6"/>
      <c r="D186" s="6"/>
    </row>
    <row r="187" spans="3:4" ht="19.5" customHeight="1">
      <c r="C187" s="6"/>
      <c r="D187" s="6"/>
    </row>
    <row r="188" spans="3:4" ht="19.5" customHeight="1">
      <c r="C188" s="6"/>
      <c r="D188" s="6"/>
    </row>
    <row r="189" spans="3:4" ht="19.5" customHeight="1">
      <c r="C189" s="6"/>
      <c r="D189" s="6"/>
    </row>
    <row r="190" spans="3:4" ht="19.5" customHeight="1">
      <c r="C190" s="6"/>
      <c r="D190" s="6"/>
    </row>
    <row r="191" spans="3:4" ht="19.5" customHeight="1">
      <c r="C191" s="6"/>
      <c r="D191" s="6"/>
    </row>
    <row r="192" spans="3:4" ht="19.5" customHeight="1">
      <c r="C192" s="6"/>
      <c r="D192" s="6"/>
    </row>
    <row r="193" spans="3:4" ht="19.5" customHeight="1">
      <c r="C193" s="6"/>
      <c r="D193" s="6"/>
    </row>
    <row r="194" spans="3:4" ht="19.5" customHeight="1">
      <c r="C194" s="6"/>
      <c r="D194" s="6"/>
    </row>
    <row r="195" spans="3:4" ht="19.5" customHeight="1">
      <c r="C195" s="6"/>
      <c r="D195" s="6"/>
    </row>
    <row r="196" spans="3:4" ht="19.5" customHeight="1">
      <c r="C196" s="6"/>
      <c r="D196" s="6"/>
    </row>
    <row r="197" spans="3:4" ht="19.5" customHeight="1">
      <c r="C197" s="6"/>
      <c r="D197" s="6"/>
    </row>
    <row r="198" spans="3:4" ht="19.5" customHeight="1">
      <c r="C198" s="6"/>
      <c r="D198" s="6"/>
    </row>
    <row r="199" spans="3:4" ht="19.5" customHeight="1">
      <c r="C199" s="6"/>
      <c r="D199" s="6"/>
    </row>
    <row r="200" spans="3:4" ht="19.5" customHeight="1">
      <c r="C200" s="6"/>
      <c r="D200" s="6"/>
    </row>
    <row r="201" spans="3:4" ht="19.5" customHeight="1">
      <c r="C201" s="6"/>
      <c r="D201" s="6"/>
    </row>
    <row r="202" spans="3:4" ht="19.5" customHeight="1">
      <c r="C202" s="6"/>
      <c r="D202" s="6"/>
    </row>
    <row r="203" spans="3:4" ht="19.5" customHeight="1">
      <c r="C203" s="6"/>
      <c r="D203" s="6"/>
    </row>
    <row r="204" spans="3:4" ht="19.5" customHeight="1">
      <c r="C204" s="6"/>
      <c r="D204" s="6"/>
    </row>
    <row r="205" spans="3:4" ht="19.5" customHeight="1">
      <c r="C205" s="6"/>
      <c r="D205" s="6"/>
    </row>
    <row r="206" spans="3:4" ht="19.5" customHeight="1">
      <c r="C206" s="6"/>
      <c r="D206" s="6"/>
    </row>
    <row r="207" spans="3:4" ht="19.5" customHeight="1">
      <c r="C207" s="6"/>
      <c r="D207" s="6"/>
    </row>
    <row r="208" spans="3:4" ht="19.5" customHeight="1">
      <c r="C208" s="6"/>
      <c r="D208" s="6"/>
    </row>
    <row r="209" spans="3:4" ht="19.5" customHeight="1">
      <c r="C209" s="6"/>
      <c r="D209" s="6"/>
    </row>
    <row r="210" spans="3:4" ht="19.5" customHeight="1">
      <c r="C210" s="6"/>
      <c r="D210" s="6"/>
    </row>
    <row r="211" spans="3:4" ht="19.5" customHeight="1">
      <c r="C211" s="6"/>
      <c r="D211" s="6"/>
    </row>
    <row r="212" spans="3:4" ht="19.5" customHeight="1">
      <c r="C212" s="6"/>
      <c r="D212" s="6"/>
    </row>
    <row r="213" spans="3:4" ht="19.5" customHeight="1">
      <c r="C213" s="6"/>
      <c r="D213" s="6"/>
    </row>
    <row r="214" spans="3:4" ht="19.5" customHeight="1">
      <c r="C214" s="6"/>
      <c r="D214" s="6"/>
    </row>
    <row r="215" spans="3:4" ht="19.5" customHeight="1">
      <c r="C215" s="6"/>
      <c r="D215" s="6"/>
    </row>
    <row r="216" spans="3:4" ht="19.5" customHeight="1">
      <c r="C216" s="6"/>
      <c r="D216" s="6"/>
    </row>
    <row r="217" spans="3:4" ht="19.5" customHeight="1">
      <c r="C217" s="6"/>
      <c r="D217" s="6"/>
    </row>
    <row r="218" spans="3:4" ht="19.5" customHeight="1">
      <c r="C218" s="6"/>
      <c r="D218" s="6"/>
    </row>
    <row r="219" spans="3:4" ht="19.5" customHeight="1">
      <c r="C219" s="6"/>
      <c r="D219" s="6"/>
    </row>
    <row r="220" spans="3:4" ht="19.5" customHeight="1">
      <c r="C220" s="6"/>
      <c r="D220" s="6"/>
    </row>
    <row r="221" spans="3:4" ht="19.5" customHeight="1">
      <c r="C221" s="6"/>
      <c r="D221" s="6"/>
    </row>
    <row r="222" spans="3:4" ht="19.5" customHeight="1">
      <c r="C222" s="6"/>
      <c r="D222" s="6"/>
    </row>
    <row r="223" spans="3:4" ht="19.5" customHeight="1">
      <c r="C223" s="6"/>
      <c r="D223" s="6"/>
    </row>
    <row r="224" spans="3:4" ht="19.5" customHeight="1">
      <c r="C224" s="6"/>
      <c r="D224" s="6"/>
    </row>
    <row r="225" spans="3:4" ht="19.5" customHeight="1">
      <c r="C225" s="6"/>
      <c r="D225" s="6"/>
    </row>
    <row r="226" spans="3:4" ht="19.5" customHeight="1">
      <c r="C226" s="6"/>
      <c r="D226" s="6"/>
    </row>
    <row r="227" spans="3:4" ht="19.5" customHeight="1">
      <c r="C227" s="6"/>
      <c r="D227" s="6"/>
    </row>
    <row r="228" spans="3:4" ht="19.5" customHeight="1">
      <c r="C228" s="6"/>
      <c r="D228" s="6"/>
    </row>
    <row r="229" spans="3:4" ht="19.5" customHeight="1">
      <c r="C229" s="6"/>
      <c r="D229" s="6"/>
    </row>
    <row r="230" spans="3:4" ht="19.5" customHeight="1">
      <c r="C230" s="6"/>
      <c r="D230" s="6"/>
    </row>
    <row r="231" spans="3:4" ht="19.5" customHeight="1">
      <c r="C231" s="6"/>
      <c r="D231" s="6"/>
    </row>
    <row r="232" spans="3:4" ht="19.5" customHeight="1">
      <c r="C232" s="6"/>
      <c r="D232" s="6"/>
    </row>
    <row r="233" spans="3:4" ht="19.5" customHeight="1">
      <c r="C233" s="6"/>
      <c r="D233" s="6"/>
    </row>
    <row r="234" spans="3:4" ht="19.5" customHeight="1">
      <c r="C234" s="6"/>
      <c r="D234" s="6"/>
    </row>
    <row r="235" spans="3:4" ht="19.5" customHeight="1">
      <c r="C235" s="6"/>
      <c r="D235" s="6"/>
    </row>
    <row r="236" spans="3:4" ht="19.5" customHeight="1">
      <c r="C236" s="6"/>
      <c r="D236" s="6"/>
    </row>
    <row r="237" spans="3:4" ht="19.5" customHeight="1">
      <c r="C237" s="6"/>
      <c r="D237" s="6"/>
    </row>
    <row r="238" spans="3:4" ht="19.5" customHeight="1">
      <c r="C238" s="6"/>
      <c r="D238" s="6"/>
    </row>
    <row r="239" spans="3:4" ht="19.5" customHeight="1">
      <c r="C239" s="6"/>
      <c r="D239" s="6"/>
    </row>
    <row r="240" spans="3:4" ht="19.5" customHeight="1">
      <c r="C240" s="6"/>
      <c r="D240" s="6"/>
    </row>
    <row r="241" spans="3:4" ht="19.5" customHeight="1">
      <c r="C241" s="6"/>
      <c r="D241" s="6"/>
    </row>
    <row r="242" spans="3:4" ht="19.5" customHeight="1">
      <c r="C242" s="6"/>
      <c r="D242" s="6"/>
    </row>
    <row r="243" spans="3:4" ht="19.5" customHeight="1">
      <c r="C243" s="6"/>
      <c r="D243" s="6"/>
    </row>
    <row r="244" spans="3:4" ht="19.5" customHeight="1">
      <c r="C244" s="6"/>
      <c r="D244" s="6"/>
    </row>
    <row r="245" spans="3:4" ht="19.5" customHeight="1">
      <c r="C245" s="6"/>
      <c r="D245" s="6"/>
    </row>
    <row r="246" spans="3:4" ht="19.5" customHeight="1">
      <c r="C246" s="6"/>
      <c r="D246" s="6"/>
    </row>
    <row r="247" spans="3:4" ht="19.5" customHeight="1">
      <c r="C247" s="6"/>
      <c r="D247" s="6"/>
    </row>
    <row r="248" spans="3:4" ht="19.5" customHeight="1">
      <c r="C248" s="6"/>
      <c r="D248" s="6"/>
    </row>
    <row r="249" spans="3:4" ht="19.5" customHeight="1">
      <c r="C249" s="6"/>
      <c r="D249" s="6"/>
    </row>
    <row r="250" spans="3:4" ht="19.5" customHeight="1">
      <c r="C250" s="6"/>
      <c r="D250" s="6"/>
    </row>
    <row r="251" spans="3:4" ht="19.5" customHeight="1">
      <c r="C251" s="6"/>
      <c r="D251" s="6"/>
    </row>
    <row r="252" spans="3:4" ht="19.5" customHeight="1">
      <c r="C252" s="6"/>
      <c r="D252" s="6"/>
    </row>
    <row r="253" spans="3:4" ht="19.5" customHeight="1">
      <c r="C253" s="6"/>
      <c r="D253" s="6"/>
    </row>
    <row r="254" spans="3:4" ht="19.5" customHeight="1">
      <c r="C254" s="6"/>
      <c r="D254" s="6"/>
    </row>
    <row r="255" spans="3:4" ht="19.5" customHeight="1">
      <c r="C255" s="6"/>
      <c r="D255" s="6"/>
    </row>
    <row r="256" spans="3:4" ht="19.5" customHeight="1">
      <c r="C256" s="6"/>
      <c r="D256" s="6"/>
    </row>
    <row r="257" spans="3:4" ht="19.5" customHeight="1">
      <c r="C257" s="6"/>
      <c r="D257" s="6"/>
    </row>
    <row r="258" spans="3:4" ht="19.5" customHeight="1">
      <c r="C258" s="6"/>
      <c r="D258" s="6"/>
    </row>
    <row r="259" spans="3:4" ht="19.5" customHeight="1">
      <c r="C259" s="6"/>
      <c r="D259" s="6"/>
    </row>
    <row r="260" spans="3:4" ht="19.5" customHeight="1">
      <c r="C260" s="6"/>
      <c r="D260" s="6"/>
    </row>
    <row r="261" spans="3:4" ht="19.5" customHeight="1">
      <c r="C261" s="6"/>
      <c r="D261" s="6"/>
    </row>
    <row r="262" spans="3:4" ht="19.5" customHeight="1">
      <c r="C262" s="6"/>
      <c r="D262" s="6"/>
    </row>
    <row r="263" spans="3:4" ht="19.5" customHeight="1">
      <c r="C263" s="6"/>
      <c r="D263" s="6"/>
    </row>
    <row r="264" spans="3:4" ht="19.5" customHeight="1">
      <c r="C264" s="6"/>
      <c r="D264" s="6"/>
    </row>
    <row r="265" spans="3:4" ht="19.5" customHeight="1">
      <c r="C265" s="6"/>
      <c r="D265" s="6"/>
    </row>
    <row r="266" spans="3:4" ht="19.5" customHeight="1">
      <c r="C266" s="6"/>
      <c r="D266" s="6"/>
    </row>
    <row r="267" spans="3:4" ht="19.5" customHeight="1">
      <c r="C267" s="6"/>
      <c r="D267" s="6"/>
    </row>
    <row r="268" spans="3:4" ht="19.5" customHeight="1">
      <c r="C268" s="6"/>
      <c r="D268" s="6"/>
    </row>
    <row r="269" spans="3:4" ht="19.5" customHeight="1">
      <c r="C269" s="6"/>
      <c r="D269" s="6"/>
    </row>
    <row r="270" spans="3:4" ht="19.5" customHeight="1">
      <c r="C270" s="6"/>
      <c r="D270" s="6"/>
    </row>
    <row r="271" spans="3:4" ht="19.5" customHeight="1">
      <c r="C271" s="6"/>
      <c r="D271" s="6"/>
    </row>
    <row r="272" spans="3:4" ht="19.5" customHeight="1">
      <c r="C272" s="6"/>
      <c r="D272" s="6"/>
    </row>
    <row r="273" spans="3:4" ht="19.5" customHeight="1">
      <c r="C273" s="6"/>
      <c r="D273" s="6"/>
    </row>
    <row r="274" spans="3:4" ht="19.5" customHeight="1">
      <c r="C274" s="6"/>
      <c r="D274" s="6"/>
    </row>
    <row r="275" spans="3:4" ht="19.5" customHeight="1">
      <c r="C275" s="6"/>
      <c r="D275" s="6"/>
    </row>
    <row r="276" spans="3:4" ht="19.5" customHeight="1">
      <c r="C276" s="6"/>
      <c r="D276" s="6"/>
    </row>
    <row r="277" spans="3:4" ht="19.5" customHeight="1">
      <c r="C277" s="6"/>
      <c r="D277" s="6"/>
    </row>
    <row r="278" spans="3:4" ht="19.5" customHeight="1">
      <c r="C278" s="6"/>
      <c r="D278" s="6"/>
    </row>
    <row r="279" spans="3:4" ht="19.5" customHeight="1">
      <c r="C279" s="6"/>
      <c r="D279" s="6"/>
    </row>
    <row r="280" spans="3:4" ht="19.5" customHeight="1">
      <c r="C280" s="6"/>
      <c r="D280" s="6"/>
    </row>
    <row r="281" spans="3:4" ht="19.5" customHeight="1">
      <c r="C281" s="6"/>
      <c r="D281" s="6"/>
    </row>
    <row r="282" spans="3:4" ht="19.5" customHeight="1">
      <c r="C282" s="6"/>
      <c r="D282" s="6"/>
    </row>
    <row r="283" spans="3:4" ht="19.5" customHeight="1">
      <c r="C283" s="6"/>
      <c r="D283" s="6"/>
    </row>
    <row r="284" spans="3:4" ht="19.5" customHeight="1">
      <c r="C284" s="6"/>
      <c r="D284" s="6"/>
    </row>
    <row r="285" spans="3:4" ht="19.5" customHeight="1">
      <c r="C285" s="6"/>
      <c r="D285" s="6"/>
    </row>
    <row r="286" spans="3:4" ht="19.5" customHeight="1">
      <c r="C286" s="6"/>
      <c r="D286" s="6"/>
    </row>
    <row r="287" spans="3:4" ht="19.5" customHeight="1">
      <c r="C287" s="6"/>
      <c r="D287" s="6"/>
    </row>
    <row r="288" spans="3:4" ht="19.5" customHeight="1">
      <c r="C288" s="6"/>
      <c r="D288" s="6"/>
    </row>
    <row r="289" spans="3:4" ht="19.5" customHeight="1">
      <c r="C289" s="6"/>
      <c r="D289" s="6"/>
    </row>
    <row r="290" spans="3:4" ht="19.5" customHeight="1">
      <c r="C290" s="6"/>
      <c r="D290" s="6"/>
    </row>
    <row r="291" spans="3:4" ht="19.5" customHeight="1">
      <c r="C291" s="6"/>
      <c r="D291" s="6"/>
    </row>
    <row r="292" spans="3:4" ht="19.5" customHeight="1">
      <c r="C292" s="6"/>
      <c r="D292" s="6"/>
    </row>
    <row r="293" spans="3:4" ht="19.5" customHeight="1">
      <c r="C293" s="6"/>
      <c r="D293" s="6"/>
    </row>
    <row r="294" spans="3:4" ht="19.5" customHeight="1">
      <c r="C294" s="6"/>
      <c r="D294" s="6"/>
    </row>
    <row r="295" spans="3:4" ht="19.5" customHeight="1">
      <c r="C295" s="6"/>
      <c r="D295" s="6"/>
    </row>
    <row r="296" spans="3:4" ht="19.5" customHeight="1">
      <c r="C296" s="6"/>
      <c r="D296" s="6"/>
    </row>
    <row r="297" spans="3:4" ht="19.5" customHeight="1">
      <c r="C297" s="6"/>
      <c r="D297" s="6"/>
    </row>
    <row r="298" spans="3:4" ht="19.5" customHeight="1">
      <c r="C298" s="6"/>
      <c r="D298" s="6"/>
    </row>
    <row r="299" spans="3:4" ht="19.5" customHeight="1">
      <c r="C299" s="6"/>
      <c r="D299" s="6"/>
    </row>
    <row r="300" spans="3:4" ht="19.5" customHeight="1">
      <c r="C300" s="6"/>
      <c r="D300" s="6"/>
    </row>
    <row r="301" spans="3:4" ht="19.5" customHeight="1">
      <c r="C301" s="6"/>
      <c r="D301" s="6"/>
    </row>
    <row r="302" spans="3:4" ht="19.5" customHeight="1">
      <c r="C302" s="6"/>
      <c r="D302" s="6"/>
    </row>
    <row r="303" spans="3:4" ht="19.5" customHeight="1">
      <c r="C303" s="6"/>
      <c r="D303" s="6"/>
    </row>
    <row r="304" spans="3:4" ht="19.5" customHeight="1">
      <c r="C304" s="6"/>
      <c r="D304" s="6"/>
    </row>
    <row r="305" spans="3:4" ht="19.5" customHeight="1">
      <c r="C305" s="6"/>
      <c r="D305" s="6"/>
    </row>
    <row r="306" spans="3:4" ht="19.5" customHeight="1">
      <c r="C306" s="6"/>
      <c r="D306" s="6"/>
    </row>
    <row r="307" spans="3:4" ht="19.5" customHeight="1">
      <c r="C307" s="6"/>
      <c r="D307" s="6"/>
    </row>
    <row r="308" spans="3:4" ht="19.5" customHeight="1">
      <c r="C308" s="6"/>
      <c r="D308" s="6"/>
    </row>
    <row r="309" spans="3:4" ht="19.5" customHeight="1">
      <c r="C309" s="6"/>
      <c r="D309" s="6"/>
    </row>
    <row r="310" spans="3:4" ht="19.5" customHeight="1">
      <c r="C310" s="6"/>
      <c r="D310" s="6"/>
    </row>
    <row r="311" spans="3:4" ht="19.5" customHeight="1">
      <c r="C311" s="6"/>
      <c r="D311" s="6"/>
    </row>
    <row r="312" spans="3:4" ht="19.5" customHeight="1">
      <c r="C312" s="6"/>
      <c r="D312" s="6"/>
    </row>
    <row r="313" spans="3:4" ht="19.5" customHeight="1">
      <c r="C313" s="6"/>
      <c r="D313" s="6"/>
    </row>
    <row r="314" spans="3:4" ht="19.5" customHeight="1">
      <c r="C314" s="6"/>
      <c r="D314" s="6"/>
    </row>
    <row r="315" spans="3:4" ht="19.5" customHeight="1">
      <c r="C315" s="6"/>
      <c r="D315" s="6"/>
    </row>
    <row r="316" spans="3:4" ht="19.5" customHeight="1">
      <c r="C316" s="6"/>
      <c r="D316" s="6"/>
    </row>
    <row r="317" spans="3:4" ht="19.5" customHeight="1">
      <c r="C317" s="6"/>
      <c r="D317" s="6"/>
    </row>
    <row r="318" spans="3:4" ht="19.5" customHeight="1">
      <c r="C318" s="6"/>
      <c r="D318" s="6"/>
    </row>
    <row r="319" spans="3:4" ht="19.5" customHeight="1">
      <c r="C319" s="6"/>
      <c r="D319" s="6"/>
    </row>
    <row r="320" spans="3:4" ht="19.5" customHeight="1">
      <c r="C320" s="6"/>
      <c r="D320" s="6"/>
    </row>
    <row r="321" spans="3:4" ht="19.5" customHeight="1">
      <c r="C321" s="6"/>
      <c r="D321" s="6"/>
    </row>
    <row r="322" spans="3:4" ht="19.5" customHeight="1">
      <c r="C322" s="6"/>
      <c r="D322" s="6"/>
    </row>
    <row r="323" spans="3:4" ht="19.5" customHeight="1">
      <c r="C323" s="6"/>
      <c r="D323" s="6"/>
    </row>
    <row r="324" spans="3:4" ht="19.5" customHeight="1">
      <c r="C324" s="6"/>
      <c r="D324" s="6"/>
    </row>
    <row r="325" spans="3:4" ht="19.5" customHeight="1">
      <c r="C325" s="6"/>
      <c r="D325" s="6"/>
    </row>
    <row r="326" spans="3:4" ht="19.5" customHeight="1">
      <c r="C326" s="6"/>
      <c r="D326" s="6"/>
    </row>
    <row r="327" spans="3:4" ht="19.5" customHeight="1">
      <c r="C327" s="6"/>
      <c r="D327" s="6"/>
    </row>
    <row r="328" spans="3:4" ht="19.5" customHeight="1">
      <c r="C328" s="6"/>
      <c r="D328" s="6"/>
    </row>
    <row r="329" spans="3:4" ht="19.5" customHeight="1">
      <c r="C329" s="6"/>
      <c r="D329" s="6"/>
    </row>
    <row r="330" spans="3:4" ht="19.5" customHeight="1">
      <c r="C330" s="6"/>
      <c r="D330" s="6"/>
    </row>
    <row r="331" spans="3:4" ht="19.5" customHeight="1">
      <c r="C331" s="6"/>
      <c r="D331" s="6"/>
    </row>
    <row r="332" spans="3:4" ht="19.5" customHeight="1">
      <c r="C332" s="6"/>
      <c r="D332" s="6"/>
    </row>
    <row r="333" spans="3:4" ht="19.5" customHeight="1">
      <c r="C333" s="6"/>
      <c r="D333" s="6"/>
    </row>
    <row r="334" spans="3:4" ht="19.5" customHeight="1">
      <c r="C334" s="6"/>
      <c r="D334" s="6"/>
    </row>
    <row r="335" spans="3:4" ht="19.5" customHeight="1">
      <c r="C335" s="6"/>
      <c r="D335" s="6"/>
    </row>
    <row r="336" spans="3:4" ht="19.5" customHeight="1">
      <c r="C336" s="6"/>
      <c r="D336" s="6"/>
    </row>
    <row r="337" spans="3:4" ht="19.5" customHeight="1">
      <c r="C337" s="6"/>
      <c r="D337" s="6"/>
    </row>
    <row r="338" spans="3:4" ht="19.5" customHeight="1">
      <c r="C338" s="6"/>
      <c r="D338" s="6"/>
    </row>
    <row r="339" spans="3:4" ht="19.5" customHeight="1">
      <c r="C339" s="6"/>
      <c r="D339" s="6"/>
    </row>
    <row r="340" spans="3:4" ht="19.5" customHeight="1">
      <c r="C340" s="6"/>
      <c r="D340" s="6"/>
    </row>
    <row r="341" spans="3:4" ht="19.5" customHeight="1">
      <c r="C341" s="6"/>
      <c r="D341" s="6"/>
    </row>
    <row r="342" spans="3:4" ht="19.5" customHeight="1">
      <c r="C342" s="6"/>
      <c r="D342" s="6"/>
    </row>
    <row r="343" spans="3:4" ht="19.5" customHeight="1">
      <c r="C343" s="6"/>
      <c r="D343" s="6"/>
    </row>
    <row r="344" spans="3:4" ht="19.5" customHeight="1">
      <c r="C344" s="6"/>
      <c r="D344" s="6"/>
    </row>
    <row r="345" spans="3:4" ht="19.5" customHeight="1">
      <c r="C345" s="6"/>
      <c r="D345" s="6"/>
    </row>
    <row r="346" spans="3:4" ht="19.5" customHeight="1">
      <c r="C346" s="6"/>
      <c r="D346" s="6"/>
    </row>
    <row r="347" spans="3:4" ht="19.5" customHeight="1">
      <c r="C347" s="6"/>
      <c r="D347" s="6"/>
    </row>
    <row r="348" spans="3:4" ht="19.5" customHeight="1">
      <c r="C348" s="6"/>
      <c r="D348" s="6"/>
    </row>
    <row r="349" spans="3:4" ht="19.5" customHeight="1">
      <c r="C349" s="6"/>
      <c r="D349" s="6"/>
    </row>
    <row r="350" spans="3:4" ht="19.5" customHeight="1">
      <c r="C350" s="6"/>
      <c r="D350" s="6"/>
    </row>
    <row r="351" spans="3:4" ht="19.5" customHeight="1">
      <c r="C351" s="6"/>
      <c r="D351" s="6"/>
    </row>
    <row r="352" spans="3:4" ht="19.5" customHeight="1">
      <c r="C352" s="6"/>
      <c r="D352" s="6"/>
    </row>
    <row r="353" spans="3:4" ht="19.5" customHeight="1">
      <c r="C353" s="6"/>
      <c r="D353" s="6"/>
    </row>
    <row r="354" spans="3:4" ht="19.5" customHeight="1">
      <c r="C354" s="6"/>
      <c r="D354" s="6"/>
    </row>
    <row r="355" spans="3:4" ht="19.5" customHeight="1">
      <c r="C355" s="6"/>
      <c r="D355" s="6"/>
    </row>
    <row r="356" spans="3:4" ht="19.5" customHeight="1">
      <c r="C356" s="6"/>
      <c r="D356" s="6"/>
    </row>
    <row r="357" spans="3:4" ht="19.5" customHeight="1">
      <c r="C357" s="6"/>
      <c r="D357" s="6"/>
    </row>
    <row r="358" spans="3:4" ht="19.5" customHeight="1">
      <c r="C358" s="6"/>
      <c r="D358" s="6"/>
    </row>
    <row r="359" spans="3:4" ht="19.5" customHeight="1">
      <c r="C359" s="6"/>
      <c r="D359" s="6"/>
    </row>
    <row r="360" spans="3:4" ht="19.5" customHeight="1">
      <c r="C360" s="6"/>
      <c r="D360" s="6"/>
    </row>
    <row r="361" spans="3:4" ht="19.5" customHeight="1">
      <c r="C361" s="6"/>
      <c r="D361" s="6"/>
    </row>
    <row r="362" spans="3:4" ht="19.5" customHeight="1">
      <c r="C362" s="6"/>
      <c r="D362" s="6"/>
    </row>
    <row r="363" spans="3:4" ht="19.5" customHeight="1">
      <c r="C363" s="6"/>
      <c r="D363" s="6"/>
    </row>
    <row r="364" spans="3:4" ht="19.5" customHeight="1">
      <c r="C364" s="6"/>
      <c r="D364" s="6"/>
    </row>
    <row r="365" spans="3:4" ht="19.5" customHeight="1">
      <c r="C365" s="6"/>
      <c r="D365" s="6"/>
    </row>
    <row r="366" spans="3:4" ht="19.5" customHeight="1">
      <c r="C366" s="6"/>
      <c r="D366" s="6"/>
    </row>
    <row r="367" spans="3:4" ht="19.5" customHeight="1">
      <c r="C367" s="6"/>
      <c r="D367" s="6"/>
    </row>
    <row r="368" spans="3:4" ht="19.5" customHeight="1">
      <c r="C368" s="6"/>
      <c r="D368" s="6"/>
    </row>
    <row r="369" spans="3:4" ht="19.5" customHeight="1">
      <c r="C369" s="6"/>
      <c r="D369" s="6"/>
    </row>
    <row r="370" spans="3:4" ht="19.5" customHeight="1">
      <c r="C370" s="6"/>
      <c r="D370" s="6"/>
    </row>
    <row r="371" spans="3:4" ht="19.5" customHeight="1">
      <c r="C371" s="6"/>
      <c r="D371" s="6"/>
    </row>
    <row r="372" spans="3:4" ht="19.5" customHeight="1">
      <c r="C372" s="6"/>
      <c r="D372" s="6"/>
    </row>
    <row r="373" spans="3:4" ht="19.5" customHeight="1">
      <c r="C373" s="6"/>
      <c r="D373" s="6"/>
    </row>
    <row r="374" spans="3:4" ht="19.5" customHeight="1">
      <c r="C374" s="6"/>
      <c r="D374" s="6"/>
    </row>
    <row r="375" spans="3:4" ht="19.5" customHeight="1">
      <c r="C375" s="6"/>
      <c r="D375" s="6"/>
    </row>
    <row r="376" spans="3:4" ht="19.5" customHeight="1">
      <c r="C376" s="6"/>
      <c r="D376" s="6"/>
    </row>
    <row r="377" spans="3:4" ht="19.5" customHeight="1">
      <c r="C377" s="6"/>
      <c r="D377" s="6"/>
    </row>
    <row r="378" spans="3:4" ht="19.5" customHeight="1">
      <c r="C378" s="6"/>
      <c r="D378" s="6"/>
    </row>
    <row r="379" spans="3:4" ht="19.5" customHeight="1">
      <c r="C379" s="6"/>
      <c r="D379" s="6"/>
    </row>
    <row r="380" spans="3:4" ht="19.5" customHeight="1">
      <c r="C380" s="6"/>
      <c r="D380" s="6"/>
    </row>
    <row r="381" spans="3:4" ht="19.5" customHeight="1">
      <c r="C381" s="6"/>
      <c r="D381" s="6"/>
    </row>
    <row r="382" spans="3:4" ht="19.5" customHeight="1">
      <c r="C382" s="6"/>
      <c r="D382" s="6"/>
    </row>
    <row r="383" spans="3:4" ht="19.5" customHeight="1">
      <c r="C383" s="6"/>
      <c r="D383" s="6"/>
    </row>
    <row r="384" spans="3:4" ht="19.5" customHeight="1">
      <c r="C384" s="6"/>
      <c r="D384" s="6"/>
    </row>
    <row r="385" spans="3:4" ht="19.5" customHeight="1">
      <c r="C385" s="6"/>
      <c r="D385" s="6"/>
    </row>
    <row r="386" spans="3:4" ht="19.5" customHeight="1">
      <c r="C386" s="6"/>
      <c r="D386" s="6"/>
    </row>
    <row r="387" spans="3:4" ht="19.5" customHeight="1">
      <c r="C387" s="6"/>
      <c r="D387" s="6"/>
    </row>
    <row r="388" spans="3:4" ht="19.5" customHeight="1">
      <c r="C388" s="6"/>
      <c r="D388" s="6"/>
    </row>
    <row r="389" spans="3:4" ht="19.5" customHeight="1">
      <c r="C389" s="6"/>
      <c r="D389" s="6"/>
    </row>
    <row r="390" spans="3:4" ht="19.5" customHeight="1">
      <c r="C390" s="6"/>
      <c r="D390" s="6"/>
    </row>
    <row r="391" spans="3:4" ht="19.5" customHeight="1">
      <c r="C391" s="6"/>
      <c r="D391" s="6"/>
    </row>
    <row r="392" spans="3:4" ht="19.5" customHeight="1">
      <c r="C392" s="6"/>
      <c r="D392" s="6"/>
    </row>
  </sheetData>
  <sheetProtection/>
  <conditionalFormatting sqref="N5 N51">
    <cfRule type="cellIs" priority="6" dxfId="0" operator="greaterThan" stopIfTrue="1">
      <formula>0</formula>
    </cfRule>
  </conditionalFormatting>
  <conditionalFormatting sqref="N6:N50">
    <cfRule type="cellIs" priority="1" dxfId="0" operator="greaterThan" stopIfTrue="1">
      <formula>0</formula>
    </cfRule>
  </conditionalFormatting>
  <printOptions horizontalCentered="1" verticalCentered="1"/>
  <pageMargins left="0.75" right="0.75" top="1" bottom="1" header="0.5" footer="0.5"/>
  <pageSetup fitToHeight="1" fitToWidth="1" horizontalDpi="300" verticalDpi="300" orientation="portrait" paperSize="9" scale="5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7"/>
  <sheetViews>
    <sheetView zoomScalePageLayoutView="0" workbookViewId="0" topLeftCell="A1">
      <pane xSplit="3" ySplit="1" topLeftCell="D38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C49" sqref="C49"/>
    </sheetView>
  </sheetViews>
  <sheetFormatPr defaultColWidth="8.8515625" defaultRowHeight="19.5" customHeight="1"/>
  <cols>
    <col min="1" max="1" width="6.7109375" style="16" customWidth="1"/>
    <col min="2" max="2" width="28.8515625" style="65" customWidth="1"/>
    <col min="3" max="3" width="12.421875" style="65" customWidth="1"/>
  </cols>
  <sheetData>
    <row r="1" spans="1:4" s="20" customFormat="1" ht="19.5" customHeight="1">
      <c r="A1" s="64" t="s">
        <v>149</v>
      </c>
      <c r="B1" s="65"/>
      <c r="C1" s="71"/>
      <c r="D1"/>
    </row>
    <row r="2" spans="1:4" s="20" customFormat="1" ht="19.5" customHeight="1">
      <c r="A2" s="5">
        <v>1</v>
      </c>
      <c r="B2"/>
      <c r="C2"/>
      <c r="D2"/>
    </row>
    <row r="3" spans="1:4" s="20" customFormat="1" ht="19.5" customHeight="1">
      <c r="A3" s="5">
        <v>2</v>
      </c>
      <c r="B3"/>
      <c r="C3"/>
      <c r="D3"/>
    </row>
    <row r="4" spans="1:4" s="20" customFormat="1" ht="19.5" customHeight="1">
      <c r="A4" s="5">
        <v>3</v>
      </c>
      <c r="B4"/>
      <c r="C4"/>
      <c r="D4"/>
    </row>
    <row r="5" spans="1:4" s="20" customFormat="1" ht="19.5" customHeight="1">
      <c r="A5" s="5">
        <v>4</v>
      </c>
      <c r="B5"/>
      <c r="C5"/>
      <c r="D5"/>
    </row>
    <row r="6" spans="1:4" s="20" customFormat="1" ht="19.5" customHeight="1">
      <c r="A6" s="5">
        <v>5</v>
      </c>
      <c r="B6"/>
      <c r="C6"/>
      <c r="D6"/>
    </row>
    <row r="7" spans="1:4" s="20" customFormat="1" ht="19.5" customHeight="1">
      <c r="A7" s="5">
        <v>6</v>
      </c>
      <c r="B7"/>
      <c r="C7"/>
      <c r="D7"/>
    </row>
    <row r="8" spans="1:4" s="20" customFormat="1" ht="19.5" customHeight="1">
      <c r="A8" s="5">
        <v>7</v>
      </c>
      <c r="B8"/>
      <c r="C8"/>
      <c r="D8"/>
    </row>
    <row r="9" spans="1:4" s="20" customFormat="1" ht="19.5" customHeight="1">
      <c r="A9" s="5">
        <v>8</v>
      </c>
      <c r="B9"/>
      <c r="C9"/>
      <c r="D9"/>
    </row>
    <row r="10" spans="1:4" s="20" customFormat="1" ht="19.5" customHeight="1">
      <c r="A10" s="5">
        <v>9</v>
      </c>
      <c r="B10"/>
      <c r="C10"/>
      <c r="D10"/>
    </row>
    <row r="11" spans="1:4" s="20" customFormat="1" ht="19.5" customHeight="1">
      <c r="A11" s="5">
        <v>10</v>
      </c>
      <c r="B11"/>
      <c r="C11"/>
      <c r="D11"/>
    </row>
    <row r="12" spans="1:4" s="20" customFormat="1" ht="19.5" customHeight="1">
      <c r="A12" s="5">
        <v>11</v>
      </c>
      <c r="B12"/>
      <c r="C12"/>
      <c r="D12"/>
    </row>
    <row r="13" spans="1:4" s="20" customFormat="1" ht="19.5" customHeight="1">
      <c r="A13" s="5">
        <v>12</v>
      </c>
      <c r="B13"/>
      <c r="C13"/>
      <c r="D13"/>
    </row>
    <row r="14" spans="1:4" s="20" customFormat="1" ht="19.5" customHeight="1">
      <c r="A14" s="5">
        <v>13</v>
      </c>
      <c r="B14"/>
      <c r="C14"/>
      <c r="D14"/>
    </row>
    <row r="15" spans="1:4" s="20" customFormat="1" ht="19.5" customHeight="1">
      <c r="A15" s="5">
        <v>14</v>
      </c>
      <c r="B15"/>
      <c r="C15"/>
      <c r="D15"/>
    </row>
    <row r="16" spans="1:4" s="20" customFormat="1" ht="19.5" customHeight="1">
      <c r="A16" s="5">
        <v>15</v>
      </c>
      <c r="B16"/>
      <c r="C16"/>
      <c r="D16"/>
    </row>
    <row r="17" spans="1:4" s="20" customFormat="1" ht="19.5" customHeight="1">
      <c r="A17" s="5">
        <v>16</v>
      </c>
      <c r="B17"/>
      <c r="C17"/>
      <c r="D17"/>
    </row>
    <row r="18" spans="1:4" s="20" customFormat="1" ht="19.5" customHeight="1">
      <c r="A18" s="5">
        <v>17</v>
      </c>
      <c r="B18"/>
      <c r="C18"/>
      <c r="D18"/>
    </row>
    <row r="19" spans="1:4" s="20" customFormat="1" ht="19.5" customHeight="1">
      <c r="A19" s="5">
        <v>18</v>
      </c>
      <c r="B19"/>
      <c r="C19"/>
      <c r="D19"/>
    </row>
    <row r="20" spans="1:4" s="20" customFormat="1" ht="19.5" customHeight="1">
      <c r="A20" s="5">
        <v>19</v>
      </c>
      <c r="B20"/>
      <c r="C20"/>
      <c r="D20"/>
    </row>
    <row r="21" spans="1:4" s="20" customFormat="1" ht="19.5" customHeight="1">
      <c r="A21" s="5">
        <v>20</v>
      </c>
      <c r="B21"/>
      <c r="C21"/>
      <c r="D21"/>
    </row>
    <row r="22" spans="1:4" s="20" customFormat="1" ht="19.5" customHeight="1">
      <c r="A22" s="5">
        <v>21</v>
      </c>
      <c r="B22"/>
      <c r="C22"/>
      <c r="D22"/>
    </row>
    <row r="23" spans="1:4" s="20" customFormat="1" ht="19.5" customHeight="1">
      <c r="A23" s="5">
        <v>22</v>
      </c>
      <c r="B23"/>
      <c r="C23"/>
      <c r="D23"/>
    </row>
    <row r="24" spans="1:4" s="20" customFormat="1" ht="19.5" customHeight="1">
      <c r="A24" s="5">
        <v>23</v>
      </c>
      <c r="B24"/>
      <c r="C24"/>
      <c r="D24"/>
    </row>
    <row r="25" spans="1:4" s="20" customFormat="1" ht="19.5" customHeight="1">
      <c r="A25" s="5">
        <v>24</v>
      </c>
      <c r="B25"/>
      <c r="C25"/>
      <c r="D25"/>
    </row>
    <row r="26" spans="1:4" s="20" customFormat="1" ht="19.5" customHeight="1">
      <c r="A26" s="5">
        <v>25</v>
      </c>
      <c r="B26"/>
      <c r="C26"/>
      <c r="D26"/>
    </row>
    <row r="27" spans="1:4" s="20" customFormat="1" ht="19.5" customHeight="1">
      <c r="A27" s="5">
        <v>26</v>
      </c>
      <c r="B27"/>
      <c r="C27"/>
      <c r="D27"/>
    </row>
    <row r="28" spans="1:4" s="20" customFormat="1" ht="19.5" customHeight="1">
      <c r="A28" s="5">
        <v>27</v>
      </c>
      <c r="B28"/>
      <c r="C28"/>
      <c r="D28"/>
    </row>
    <row r="29" spans="1:4" s="20" customFormat="1" ht="19.5" customHeight="1">
      <c r="A29" s="5">
        <v>28</v>
      </c>
      <c r="B29"/>
      <c r="C29"/>
      <c r="D29"/>
    </row>
    <row r="30" spans="1:3" ht="19.5" customHeight="1">
      <c r="A30" s="5">
        <v>29</v>
      </c>
      <c r="B30"/>
      <c r="C30"/>
    </row>
    <row r="31" spans="1:3" ht="19.5" customHeight="1">
      <c r="A31" s="5">
        <v>30</v>
      </c>
      <c r="B31"/>
      <c r="C31"/>
    </row>
    <row r="32" spans="1:3" ht="19.5" customHeight="1">
      <c r="A32" s="5">
        <v>31</v>
      </c>
      <c r="B32"/>
      <c r="C32"/>
    </row>
    <row r="33" spans="1:3" ht="19.5" customHeight="1">
      <c r="A33" s="5">
        <v>32</v>
      </c>
      <c r="C33"/>
    </row>
    <row r="34" spans="1:3" ht="19.5" customHeight="1">
      <c r="A34" s="5">
        <v>33</v>
      </c>
      <c r="B34"/>
      <c r="C34"/>
    </row>
    <row r="35" spans="1:3" ht="19.5" customHeight="1">
      <c r="A35" s="5">
        <v>34</v>
      </c>
      <c r="B35"/>
      <c r="C35"/>
    </row>
    <row r="36" spans="1:3" ht="19.5" customHeight="1">
      <c r="A36" s="5">
        <v>35</v>
      </c>
      <c r="B36"/>
      <c r="C36"/>
    </row>
    <row r="37" spans="1:3" ht="19.5" customHeight="1">
      <c r="A37" s="5">
        <v>36</v>
      </c>
      <c r="B37"/>
      <c r="C37"/>
    </row>
    <row r="38" spans="1:3" ht="19.5" customHeight="1">
      <c r="A38" s="5">
        <v>37</v>
      </c>
      <c r="B38"/>
      <c r="C38"/>
    </row>
    <row r="39" spans="1:3" ht="19.5" customHeight="1">
      <c r="A39" s="5">
        <v>38</v>
      </c>
      <c r="C39"/>
    </row>
    <row r="40" spans="1:3" ht="19.5" customHeight="1">
      <c r="A40" s="5">
        <v>39</v>
      </c>
      <c r="B40"/>
      <c r="C40"/>
    </row>
    <row r="41" spans="1:3" ht="19.5" customHeight="1">
      <c r="A41" s="5">
        <v>40</v>
      </c>
      <c r="B41"/>
      <c r="C41"/>
    </row>
    <row r="42" spans="1:3" ht="19.5" customHeight="1">
      <c r="A42" s="5">
        <v>41</v>
      </c>
      <c r="B42"/>
      <c r="C42"/>
    </row>
    <row r="43" spans="1:3" ht="19.5" customHeight="1">
      <c r="A43" s="5">
        <v>42</v>
      </c>
      <c r="B43"/>
      <c r="C43"/>
    </row>
    <row r="44" spans="1:3" ht="19.5" customHeight="1">
      <c r="A44" s="5">
        <v>43</v>
      </c>
      <c r="B44"/>
      <c r="C44"/>
    </row>
    <row r="45" spans="1:3" ht="19.5" customHeight="1">
      <c r="A45" s="5">
        <v>44</v>
      </c>
      <c r="B45"/>
      <c r="C45"/>
    </row>
    <row r="46" spans="1:3" ht="19.5" customHeight="1">
      <c r="A46" s="5">
        <v>45</v>
      </c>
      <c r="B46"/>
      <c r="C46"/>
    </row>
    <row r="47" spans="1:3" ht="19.5" customHeight="1">
      <c r="A47" s="5">
        <v>46</v>
      </c>
      <c r="B47"/>
      <c r="C47"/>
    </row>
    <row r="48" spans="1:3" ht="19.5" customHeight="1">
      <c r="A48" s="16" t="s">
        <v>102</v>
      </c>
      <c r="B48"/>
      <c r="C48" s="65">
        <f>SUM(C2:C47)</f>
        <v>0</v>
      </c>
    </row>
    <row r="49" ht="19.5" customHeight="1">
      <c r="B49"/>
    </row>
    <row r="57" spans="1:4" s="20" customFormat="1" ht="19.5" customHeight="1">
      <c r="A57" s="16"/>
      <c r="B57" s="65"/>
      <c r="C57" s="65"/>
      <c r="D57"/>
    </row>
    <row r="58" spans="1:4" s="20" customFormat="1" ht="19.5" customHeight="1">
      <c r="A58" s="16"/>
      <c r="B58" s="65"/>
      <c r="C58" s="65"/>
      <c r="D58"/>
    </row>
    <row r="59" spans="1:4" s="20" customFormat="1" ht="19.5" customHeight="1">
      <c r="A59" s="16"/>
      <c r="B59" s="65"/>
      <c r="C59" s="65"/>
      <c r="D59"/>
    </row>
    <row r="60" spans="1:4" s="20" customFormat="1" ht="19.5" customHeight="1">
      <c r="A60" s="16"/>
      <c r="B60" s="65"/>
      <c r="C60" s="65"/>
      <c r="D60"/>
    </row>
    <row r="61" spans="1:4" s="20" customFormat="1" ht="19.5" customHeight="1">
      <c r="A61" s="16"/>
      <c r="B61" s="65"/>
      <c r="C61" s="65"/>
      <c r="D61"/>
    </row>
    <row r="62" spans="1:4" s="20" customFormat="1" ht="19.5" customHeight="1">
      <c r="A62" s="16"/>
      <c r="B62" s="65"/>
      <c r="C62" s="65"/>
      <c r="D62"/>
    </row>
    <row r="63" spans="1:4" s="20" customFormat="1" ht="19.5" customHeight="1">
      <c r="A63" s="16"/>
      <c r="B63" s="65"/>
      <c r="C63" s="65"/>
      <c r="D63"/>
    </row>
    <row r="64" spans="1:4" s="20" customFormat="1" ht="19.5" customHeight="1">
      <c r="A64" s="16"/>
      <c r="B64" s="65"/>
      <c r="C64" s="65"/>
      <c r="D64"/>
    </row>
    <row r="65" spans="1:4" s="20" customFormat="1" ht="19.5" customHeight="1">
      <c r="A65" s="16"/>
      <c r="B65" s="65"/>
      <c r="C65" s="65"/>
      <c r="D65"/>
    </row>
    <row r="66" spans="1:4" s="20" customFormat="1" ht="19.5" customHeight="1">
      <c r="A66" s="16"/>
      <c r="B66" s="65"/>
      <c r="C66" s="65"/>
      <c r="D66"/>
    </row>
    <row r="67" spans="1:4" s="20" customFormat="1" ht="19.5" customHeight="1">
      <c r="A67" s="16"/>
      <c r="B67" s="65"/>
      <c r="C67" s="65"/>
      <c r="D67"/>
    </row>
    <row r="68" spans="1:4" s="20" customFormat="1" ht="19.5" customHeight="1">
      <c r="A68" s="16"/>
      <c r="B68" s="65"/>
      <c r="C68" s="65"/>
      <c r="D68"/>
    </row>
    <row r="69" spans="1:4" s="20" customFormat="1" ht="19.5" customHeight="1">
      <c r="A69" s="16"/>
      <c r="B69" s="65"/>
      <c r="C69" s="65"/>
      <c r="D69"/>
    </row>
    <row r="70" spans="1:4" s="20" customFormat="1" ht="19.5" customHeight="1">
      <c r="A70" s="16"/>
      <c r="B70" s="65"/>
      <c r="C70" s="65"/>
      <c r="D70"/>
    </row>
    <row r="71" spans="1:4" s="20" customFormat="1" ht="19.5" customHeight="1">
      <c r="A71" s="16"/>
      <c r="B71" s="65"/>
      <c r="C71" s="65"/>
      <c r="D71"/>
    </row>
    <row r="72" spans="1:4" s="20" customFormat="1" ht="19.5" customHeight="1">
      <c r="A72" s="16"/>
      <c r="B72" s="65"/>
      <c r="C72" s="65"/>
      <c r="D72"/>
    </row>
    <row r="73" spans="1:4" s="20" customFormat="1" ht="19.5" customHeight="1">
      <c r="A73" s="16"/>
      <c r="B73" s="65"/>
      <c r="C73" s="65"/>
      <c r="D73"/>
    </row>
    <row r="74" spans="1:4" s="20" customFormat="1" ht="19.5" customHeight="1">
      <c r="A74" s="16"/>
      <c r="B74" s="65"/>
      <c r="C74" s="65"/>
      <c r="D74"/>
    </row>
    <row r="75" spans="1:4" s="20" customFormat="1" ht="19.5" customHeight="1">
      <c r="A75" s="16"/>
      <c r="B75" s="65"/>
      <c r="C75" s="65"/>
      <c r="D75"/>
    </row>
    <row r="76" spans="1:4" s="20" customFormat="1" ht="19.5" customHeight="1">
      <c r="A76" s="16"/>
      <c r="B76" s="65"/>
      <c r="C76" s="65"/>
      <c r="D76"/>
    </row>
    <row r="77" spans="1:4" s="20" customFormat="1" ht="19.5" customHeight="1">
      <c r="A77" s="16"/>
      <c r="B77" s="65"/>
      <c r="C77" s="65"/>
      <c r="D77"/>
    </row>
    <row r="78" spans="1:4" s="20" customFormat="1" ht="19.5" customHeight="1">
      <c r="A78" s="16"/>
      <c r="B78" s="65"/>
      <c r="C78" s="65"/>
      <c r="D78"/>
    </row>
    <row r="79" spans="1:4" s="20" customFormat="1" ht="19.5" customHeight="1">
      <c r="A79" s="16"/>
      <c r="B79" s="65"/>
      <c r="C79" s="65"/>
      <c r="D79"/>
    </row>
    <row r="80" spans="1:4" s="20" customFormat="1" ht="19.5" customHeight="1">
      <c r="A80" s="16"/>
      <c r="B80" s="65"/>
      <c r="C80" s="65"/>
      <c r="D80"/>
    </row>
    <row r="81" spans="1:4" s="20" customFormat="1" ht="19.5" customHeight="1">
      <c r="A81" s="16"/>
      <c r="B81" s="65"/>
      <c r="C81" s="65"/>
      <c r="D81"/>
    </row>
    <row r="82" spans="1:4" s="20" customFormat="1" ht="19.5" customHeight="1">
      <c r="A82" s="16"/>
      <c r="B82" s="65"/>
      <c r="C82" s="65"/>
      <c r="D82"/>
    </row>
    <row r="83" spans="1:4" s="20" customFormat="1" ht="19.5" customHeight="1">
      <c r="A83" s="16"/>
      <c r="B83" s="65"/>
      <c r="C83" s="65"/>
      <c r="D83"/>
    </row>
    <row r="84" spans="1:4" s="20" customFormat="1" ht="19.5" customHeight="1">
      <c r="A84" s="16"/>
      <c r="B84" s="65"/>
      <c r="C84" s="65"/>
      <c r="D84"/>
    </row>
    <row r="85" spans="1:4" s="20" customFormat="1" ht="19.5" customHeight="1">
      <c r="A85" s="16"/>
      <c r="B85" s="65"/>
      <c r="C85" s="65"/>
      <c r="D85"/>
    </row>
    <row r="86" spans="1:4" s="20" customFormat="1" ht="19.5" customHeight="1">
      <c r="A86" s="16"/>
      <c r="B86" s="65"/>
      <c r="C86" s="65"/>
      <c r="D86"/>
    </row>
    <row r="87" spans="1:4" s="20" customFormat="1" ht="19.5" customHeight="1">
      <c r="A87" s="16"/>
      <c r="B87" s="65"/>
      <c r="C87" s="65"/>
      <c r="D87"/>
    </row>
    <row r="88" spans="1:4" s="20" customFormat="1" ht="19.5" customHeight="1">
      <c r="A88" s="16"/>
      <c r="B88" s="65"/>
      <c r="C88" s="65"/>
      <c r="D88"/>
    </row>
    <row r="89" spans="1:4" s="20" customFormat="1" ht="19.5" customHeight="1">
      <c r="A89" s="16"/>
      <c r="B89" s="65"/>
      <c r="C89" s="65"/>
      <c r="D89"/>
    </row>
    <row r="90" spans="1:4" s="20" customFormat="1" ht="19.5" customHeight="1">
      <c r="A90" s="16"/>
      <c r="B90" s="65"/>
      <c r="C90" s="65"/>
      <c r="D90"/>
    </row>
    <row r="91" spans="1:4" s="20" customFormat="1" ht="19.5" customHeight="1">
      <c r="A91" s="16"/>
      <c r="B91" s="65"/>
      <c r="C91" s="65"/>
      <c r="D91"/>
    </row>
    <row r="92" spans="1:4" s="20" customFormat="1" ht="19.5" customHeight="1">
      <c r="A92" s="16"/>
      <c r="B92" s="65"/>
      <c r="C92" s="65"/>
      <c r="D92"/>
    </row>
    <row r="93" spans="1:4" s="20" customFormat="1" ht="19.5" customHeight="1">
      <c r="A93" s="16"/>
      <c r="B93" s="65"/>
      <c r="C93" s="65"/>
      <c r="D93"/>
    </row>
    <row r="94" spans="1:4" s="20" customFormat="1" ht="19.5" customHeight="1">
      <c r="A94" s="16"/>
      <c r="B94" s="65"/>
      <c r="C94" s="65"/>
      <c r="D94"/>
    </row>
    <row r="95" spans="1:4" s="20" customFormat="1" ht="19.5" customHeight="1">
      <c r="A95" s="16"/>
      <c r="B95" s="65"/>
      <c r="C95" s="65"/>
      <c r="D95"/>
    </row>
    <row r="96" spans="1:4" s="20" customFormat="1" ht="19.5" customHeight="1">
      <c r="A96" s="16"/>
      <c r="B96" s="65"/>
      <c r="C96" s="65"/>
      <c r="D96"/>
    </row>
    <row r="97" spans="1:4" s="20" customFormat="1" ht="19.5" customHeight="1">
      <c r="A97" s="16"/>
      <c r="B97" s="65"/>
      <c r="C97" s="65"/>
      <c r="D97"/>
    </row>
    <row r="98" spans="1:4" s="20" customFormat="1" ht="19.5" customHeight="1">
      <c r="A98" s="16"/>
      <c r="B98" s="65"/>
      <c r="C98" s="65"/>
      <c r="D98"/>
    </row>
    <row r="99" spans="1:4" s="20" customFormat="1" ht="19.5" customHeight="1">
      <c r="A99" s="16"/>
      <c r="B99" s="65"/>
      <c r="C99" s="65"/>
      <c r="D99"/>
    </row>
    <row r="100" spans="1:4" s="20" customFormat="1" ht="19.5" customHeight="1">
      <c r="A100" s="16"/>
      <c r="B100" s="65"/>
      <c r="C100" s="65"/>
      <c r="D100"/>
    </row>
    <row r="101" spans="1:4" s="20" customFormat="1" ht="19.5" customHeight="1">
      <c r="A101" s="16"/>
      <c r="B101" s="65"/>
      <c r="C101" s="65"/>
      <c r="D101"/>
    </row>
    <row r="102" spans="1:4" s="20" customFormat="1" ht="19.5" customHeight="1">
      <c r="A102" s="16"/>
      <c r="B102" s="65"/>
      <c r="C102" s="65"/>
      <c r="D102"/>
    </row>
    <row r="103" spans="1:4" s="20" customFormat="1" ht="19.5" customHeight="1">
      <c r="A103" s="16"/>
      <c r="B103" s="65"/>
      <c r="C103" s="65"/>
      <c r="D103"/>
    </row>
    <row r="104" spans="1:4" s="20" customFormat="1" ht="19.5" customHeight="1">
      <c r="A104" s="16"/>
      <c r="B104" s="65"/>
      <c r="C104" s="65"/>
      <c r="D104"/>
    </row>
    <row r="105" spans="1:4" s="20" customFormat="1" ht="19.5" customHeight="1">
      <c r="A105" s="16"/>
      <c r="B105" s="65"/>
      <c r="C105" s="65"/>
      <c r="D105"/>
    </row>
    <row r="106" spans="1:4" s="20" customFormat="1" ht="19.5" customHeight="1">
      <c r="A106" s="16"/>
      <c r="B106" s="65"/>
      <c r="C106" s="65"/>
      <c r="D106"/>
    </row>
    <row r="107" spans="1:4" s="20" customFormat="1" ht="19.5" customHeight="1">
      <c r="A107" s="16"/>
      <c r="B107" s="65"/>
      <c r="C107" s="65"/>
      <c r="D107"/>
    </row>
    <row r="108" spans="1:4" s="20" customFormat="1" ht="19.5" customHeight="1">
      <c r="A108" s="16"/>
      <c r="B108" s="65"/>
      <c r="C108" s="65"/>
      <c r="D108"/>
    </row>
    <row r="109" spans="1:4" s="20" customFormat="1" ht="19.5" customHeight="1">
      <c r="A109" s="16"/>
      <c r="B109" s="65"/>
      <c r="C109" s="65"/>
      <c r="D109"/>
    </row>
    <row r="110" spans="1:4" s="20" customFormat="1" ht="19.5" customHeight="1">
      <c r="A110" s="16"/>
      <c r="B110" s="65"/>
      <c r="C110" s="65"/>
      <c r="D110"/>
    </row>
    <row r="111" spans="1:4" s="20" customFormat="1" ht="19.5" customHeight="1">
      <c r="A111" s="16"/>
      <c r="B111" s="65"/>
      <c r="C111" s="65"/>
      <c r="D111"/>
    </row>
    <row r="112" spans="1:4" s="20" customFormat="1" ht="19.5" customHeight="1">
      <c r="A112" s="16"/>
      <c r="B112" s="65"/>
      <c r="C112" s="65"/>
      <c r="D112"/>
    </row>
    <row r="113" spans="1:4" s="20" customFormat="1" ht="19.5" customHeight="1">
      <c r="A113" s="16"/>
      <c r="B113" s="65"/>
      <c r="C113" s="65"/>
      <c r="D113"/>
    </row>
    <row r="114" spans="1:4" s="20" customFormat="1" ht="19.5" customHeight="1">
      <c r="A114" s="16"/>
      <c r="B114" s="65"/>
      <c r="C114" s="65"/>
      <c r="D114"/>
    </row>
    <row r="115" spans="1:4" s="20" customFormat="1" ht="19.5" customHeight="1">
      <c r="A115" s="16"/>
      <c r="B115" s="65"/>
      <c r="C115" s="65"/>
      <c r="D115"/>
    </row>
    <row r="116" spans="1:4" s="20" customFormat="1" ht="19.5" customHeight="1">
      <c r="A116" s="16"/>
      <c r="B116" s="65"/>
      <c r="C116" s="65"/>
      <c r="D116"/>
    </row>
    <row r="117" spans="1:4" s="20" customFormat="1" ht="19.5" customHeight="1">
      <c r="A117" s="16"/>
      <c r="B117" s="65"/>
      <c r="C117" s="65"/>
      <c r="D117"/>
    </row>
    <row r="118" spans="1:4" s="20" customFormat="1" ht="19.5" customHeight="1">
      <c r="A118" s="16"/>
      <c r="B118" s="65"/>
      <c r="C118" s="65"/>
      <c r="D118"/>
    </row>
    <row r="119" spans="1:4" s="20" customFormat="1" ht="19.5" customHeight="1">
      <c r="A119" s="16"/>
      <c r="B119" s="65"/>
      <c r="C119" s="65"/>
      <c r="D119"/>
    </row>
    <row r="120" spans="1:4" s="20" customFormat="1" ht="19.5" customHeight="1">
      <c r="A120" s="16"/>
      <c r="B120" s="65"/>
      <c r="C120" s="65"/>
      <c r="D120"/>
    </row>
    <row r="121" spans="1:4" s="20" customFormat="1" ht="19.5" customHeight="1">
      <c r="A121" s="16"/>
      <c r="B121" s="65"/>
      <c r="C121" s="65"/>
      <c r="D121"/>
    </row>
    <row r="122" spans="1:4" s="20" customFormat="1" ht="19.5" customHeight="1">
      <c r="A122" s="16"/>
      <c r="B122" s="65"/>
      <c r="C122" s="65"/>
      <c r="D122"/>
    </row>
    <row r="123" spans="1:4" s="20" customFormat="1" ht="19.5" customHeight="1">
      <c r="A123" s="16"/>
      <c r="B123" s="65"/>
      <c r="C123" s="65"/>
      <c r="D123"/>
    </row>
    <row r="124" spans="1:4" s="20" customFormat="1" ht="19.5" customHeight="1">
      <c r="A124" s="16"/>
      <c r="B124" s="65"/>
      <c r="C124" s="65"/>
      <c r="D124"/>
    </row>
    <row r="125" spans="1:4" s="20" customFormat="1" ht="19.5" customHeight="1">
      <c r="A125" s="16"/>
      <c r="B125" s="65"/>
      <c r="C125" s="65"/>
      <c r="D125"/>
    </row>
    <row r="126" spans="1:4" s="20" customFormat="1" ht="19.5" customHeight="1">
      <c r="A126" s="16"/>
      <c r="B126" s="65"/>
      <c r="C126" s="65"/>
      <c r="D126"/>
    </row>
    <row r="127" spans="1:4" s="20" customFormat="1" ht="19.5" customHeight="1">
      <c r="A127" s="16"/>
      <c r="B127" s="65"/>
      <c r="C127" s="65"/>
      <c r="D127"/>
    </row>
    <row r="128" spans="1:4" s="20" customFormat="1" ht="19.5" customHeight="1">
      <c r="A128" s="16"/>
      <c r="B128" s="65"/>
      <c r="C128" s="65"/>
      <c r="D128"/>
    </row>
    <row r="129" spans="1:4" s="20" customFormat="1" ht="19.5" customHeight="1">
      <c r="A129" s="16"/>
      <c r="B129" s="65"/>
      <c r="C129" s="65"/>
      <c r="D129"/>
    </row>
    <row r="130" spans="1:4" s="20" customFormat="1" ht="19.5" customHeight="1">
      <c r="A130" s="16"/>
      <c r="B130" s="65"/>
      <c r="C130" s="65"/>
      <c r="D130"/>
    </row>
    <row r="131" spans="1:4" s="20" customFormat="1" ht="19.5" customHeight="1">
      <c r="A131" s="16"/>
      <c r="B131" s="65"/>
      <c r="C131" s="65"/>
      <c r="D131"/>
    </row>
    <row r="132" spans="1:4" s="20" customFormat="1" ht="19.5" customHeight="1">
      <c r="A132" s="16"/>
      <c r="B132" s="65"/>
      <c r="C132" s="65"/>
      <c r="D132"/>
    </row>
    <row r="133" spans="1:4" s="20" customFormat="1" ht="19.5" customHeight="1">
      <c r="A133" s="16"/>
      <c r="B133" s="65"/>
      <c r="C133" s="65"/>
      <c r="D133"/>
    </row>
    <row r="134" spans="1:4" s="20" customFormat="1" ht="19.5" customHeight="1">
      <c r="A134" s="16"/>
      <c r="B134" s="65"/>
      <c r="C134" s="65"/>
      <c r="D134"/>
    </row>
    <row r="135" spans="1:4" s="20" customFormat="1" ht="19.5" customHeight="1">
      <c r="A135" s="16"/>
      <c r="B135" s="65"/>
      <c r="C135" s="65"/>
      <c r="D135"/>
    </row>
    <row r="136" spans="1:4" s="20" customFormat="1" ht="19.5" customHeight="1">
      <c r="A136" s="16"/>
      <c r="B136" s="65"/>
      <c r="C136" s="65"/>
      <c r="D136"/>
    </row>
    <row r="137" spans="1:4" s="20" customFormat="1" ht="19.5" customHeight="1">
      <c r="A137" s="16"/>
      <c r="B137" s="65"/>
      <c r="C137" s="65"/>
      <c r="D137"/>
    </row>
    <row r="138" spans="1:4" s="20" customFormat="1" ht="19.5" customHeight="1">
      <c r="A138" s="16"/>
      <c r="B138" s="65"/>
      <c r="C138" s="65"/>
      <c r="D138"/>
    </row>
    <row r="139" spans="1:4" s="20" customFormat="1" ht="19.5" customHeight="1">
      <c r="A139" s="16"/>
      <c r="B139" s="65"/>
      <c r="C139" s="65"/>
      <c r="D139"/>
    </row>
    <row r="140" spans="1:4" s="20" customFormat="1" ht="19.5" customHeight="1">
      <c r="A140" s="16"/>
      <c r="B140" s="65"/>
      <c r="C140" s="65"/>
      <c r="D140"/>
    </row>
    <row r="141" spans="1:4" s="20" customFormat="1" ht="19.5" customHeight="1">
      <c r="A141" s="16"/>
      <c r="B141" s="65"/>
      <c r="C141" s="65"/>
      <c r="D141"/>
    </row>
    <row r="142" spans="1:4" s="20" customFormat="1" ht="19.5" customHeight="1">
      <c r="A142" s="16"/>
      <c r="B142" s="65"/>
      <c r="C142" s="65"/>
      <c r="D142"/>
    </row>
    <row r="143" spans="1:4" s="20" customFormat="1" ht="19.5" customHeight="1">
      <c r="A143" s="16"/>
      <c r="B143" s="65"/>
      <c r="C143" s="65"/>
      <c r="D143"/>
    </row>
    <row r="144" spans="1:4" s="20" customFormat="1" ht="19.5" customHeight="1">
      <c r="A144" s="16"/>
      <c r="B144" s="65"/>
      <c r="C144" s="65"/>
      <c r="D144"/>
    </row>
    <row r="145" spans="1:4" s="20" customFormat="1" ht="19.5" customHeight="1">
      <c r="A145" s="16"/>
      <c r="B145" s="65"/>
      <c r="C145" s="65"/>
      <c r="D145"/>
    </row>
    <row r="146" spans="1:4" s="20" customFormat="1" ht="19.5" customHeight="1">
      <c r="A146" s="16"/>
      <c r="B146" s="65"/>
      <c r="C146" s="65"/>
      <c r="D146"/>
    </row>
    <row r="147" spans="1:4" s="20" customFormat="1" ht="19.5" customHeight="1">
      <c r="A147" s="16"/>
      <c r="B147" s="65"/>
      <c r="C147" s="65"/>
      <c r="D147"/>
    </row>
    <row r="148" spans="1:4" s="20" customFormat="1" ht="19.5" customHeight="1">
      <c r="A148" s="16"/>
      <c r="B148" s="65"/>
      <c r="C148" s="65"/>
      <c r="D148"/>
    </row>
    <row r="149" spans="1:4" s="20" customFormat="1" ht="19.5" customHeight="1">
      <c r="A149" s="16"/>
      <c r="B149" s="65"/>
      <c r="C149" s="65"/>
      <c r="D149"/>
    </row>
    <row r="150" spans="1:4" s="20" customFormat="1" ht="19.5" customHeight="1">
      <c r="A150" s="16"/>
      <c r="B150" s="65"/>
      <c r="C150" s="65"/>
      <c r="D150"/>
    </row>
    <row r="151" spans="1:4" s="20" customFormat="1" ht="19.5" customHeight="1">
      <c r="A151" s="16"/>
      <c r="B151" s="65"/>
      <c r="C151" s="65"/>
      <c r="D151"/>
    </row>
    <row r="152" spans="1:4" s="20" customFormat="1" ht="19.5" customHeight="1">
      <c r="A152" s="16"/>
      <c r="B152" s="65"/>
      <c r="C152" s="65"/>
      <c r="D152"/>
    </row>
    <row r="153" spans="1:4" s="20" customFormat="1" ht="19.5" customHeight="1">
      <c r="A153" s="16"/>
      <c r="B153" s="65"/>
      <c r="C153" s="65"/>
      <c r="D153"/>
    </row>
    <row r="154" spans="1:4" s="20" customFormat="1" ht="19.5" customHeight="1">
      <c r="A154" s="16"/>
      <c r="B154" s="65"/>
      <c r="C154" s="65"/>
      <c r="D154"/>
    </row>
    <row r="155" spans="1:4" s="20" customFormat="1" ht="19.5" customHeight="1">
      <c r="A155" s="16"/>
      <c r="B155" s="65"/>
      <c r="C155" s="65"/>
      <c r="D155"/>
    </row>
    <row r="156" spans="1:4" s="20" customFormat="1" ht="19.5" customHeight="1">
      <c r="A156" s="16"/>
      <c r="B156" s="65"/>
      <c r="C156" s="65"/>
      <c r="D156"/>
    </row>
    <row r="157" spans="1:4" s="20" customFormat="1" ht="19.5" customHeight="1">
      <c r="A157" s="16"/>
      <c r="B157" s="65"/>
      <c r="C157" s="65"/>
      <c r="D157"/>
    </row>
    <row r="158" spans="1:4" s="20" customFormat="1" ht="19.5" customHeight="1">
      <c r="A158" s="16"/>
      <c r="B158" s="65"/>
      <c r="C158" s="65"/>
      <c r="D158"/>
    </row>
    <row r="159" spans="1:4" s="20" customFormat="1" ht="19.5" customHeight="1">
      <c r="A159" s="16"/>
      <c r="B159" s="65"/>
      <c r="C159" s="65"/>
      <c r="D159"/>
    </row>
    <row r="160" spans="1:4" s="20" customFormat="1" ht="19.5" customHeight="1">
      <c r="A160" s="16"/>
      <c r="B160" s="65"/>
      <c r="C160" s="65"/>
      <c r="D160"/>
    </row>
    <row r="161" spans="1:4" s="20" customFormat="1" ht="19.5" customHeight="1">
      <c r="A161" s="16"/>
      <c r="B161" s="65"/>
      <c r="C161" s="65"/>
      <c r="D161"/>
    </row>
    <row r="162" spans="1:4" s="20" customFormat="1" ht="19.5" customHeight="1">
      <c r="A162" s="16"/>
      <c r="B162" s="65"/>
      <c r="C162" s="65"/>
      <c r="D162"/>
    </row>
    <row r="163" spans="1:4" s="20" customFormat="1" ht="19.5" customHeight="1">
      <c r="A163" s="16"/>
      <c r="B163" s="65"/>
      <c r="C163" s="65"/>
      <c r="D163"/>
    </row>
    <row r="164" spans="1:4" s="20" customFormat="1" ht="19.5" customHeight="1">
      <c r="A164" s="16"/>
      <c r="B164" s="65"/>
      <c r="C164" s="65"/>
      <c r="D164"/>
    </row>
    <row r="165" spans="1:4" s="20" customFormat="1" ht="19.5" customHeight="1">
      <c r="A165" s="16"/>
      <c r="B165" s="65"/>
      <c r="C165" s="65"/>
      <c r="D165"/>
    </row>
    <row r="166" spans="1:4" s="20" customFormat="1" ht="19.5" customHeight="1">
      <c r="A166" s="16"/>
      <c r="B166" s="65"/>
      <c r="C166" s="65"/>
      <c r="D166"/>
    </row>
    <row r="167" spans="1:4" s="20" customFormat="1" ht="19.5" customHeight="1">
      <c r="A167" s="16"/>
      <c r="B167" s="65"/>
      <c r="C167" s="65"/>
      <c r="D167"/>
    </row>
    <row r="168" spans="1:4" s="20" customFormat="1" ht="19.5" customHeight="1">
      <c r="A168" s="16"/>
      <c r="B168" s="65"/>
      <c r="C168" s="65"/>
      <c r="D168"/>
    </row>
    <row r="169" spans="1:4" s="20" customFormat="1" ht="19.5" customHeight="1">
      <c r="A169" s="16"/>
      <c r="B169" s="65"/>
      <c r="C169" s="65"/>
      <c r="D169"/>
    </row>
    <row r="170" spans="1:4" s="20" customFormat="1" ht="19.5" customHeight="1">
      <c r="A170" s="16"/>
      <c r="B170" s="65"/>
      <c r="C170" s="65"/>
      <c r="D170"/>
    </row>
    <row r="171" spans="1:4" s="20" customFormat="1" ht="19.5" customHeight="1">
      <c r="A171" s="16"/>
      <c r="B171" s="65"/>
      <c r="C171" s="65"/>
      <c r="D171"/>
    </row>
    <row r="172" spans="1:4" s="20" customFormat="1" ht="19.5" customHeight="1">
      <c r="A172" s="16"/>
      <c r="B172" s="65"/>
      <c r="C172" s="65"/>
      <c r="D172"/>
    </row>
    <row r="173" spans="1:4" s="20" customFormat="1" ht="19.5" customHeight="1">
      <c r="A173" s="16"/>
      <c r="B173" s="65"/>
      <c r="C173" s="65"/>
      <c r="D173"/>
    </row>
    <row r="174" spans="1:4" s="20" customFormat="1" ht="19.5" customHeight="1">
      <c r="A174" s="16"/>
      <c r="B174" s="65"/>
      <c r="C174" s="65"/>
      <c r="D174"/>
    </row>
    <row r="175" spans="1:4" s="20" customFormat="1" ht="19.5" customHeight="1">
      <c r="A175" s="16"/>
      <c r="B175" s="65"/>
      <c r="C175" s="65"/>
      <c r="D175"/>
    </row>
    <row r="176" spans="1:4" s="20" customFormat="1" ht="19.5" customHeight="1">
      <c r="A176" s="16"/>
      <c r="B176" s="65"/>
      <c r="C176" s="65"/>
      <c r="D176"/>
    </row>
    <row r="177" spans="1:4" s="20" customFormat="1" ht="19.5" customHeight="1">
      <c r="A177" s="16"/>
      <c r="B177" s="65"/>
      <c r="C177" s="65"/>
      <c r="D177"/>
    </row>
    <row r="178" spans="1:4" s="20" customFormat="1" ht="19.5" customHeight="1">
      <c r="A178" s="16"/>
      <c r="B178" s="65"/>
      <c r="C178" s="65"/>
      <c r="D178"/>
    </row>
    <row r="179" spans="1:4" s="20" customFormat="1" ht="19.5" customHeight="1">
      <c r="A179" s="16"/>
      <c r="B179" s="65"/>
      <c r="C179" s="65"/>
      <c r="D179"/>
    </row>
    <row r="180" spans="1:4" s="20" customFormat="1" ht="19.5" customHeight="1">
      <c r="A180" s="16"/>
      <c r="B180" s="65"/>
      <c r="C180" s="65"/>
      <c r="D180"/>
    </row>
    <row r="181" spans="1:4" s="20" customFormat="1" ht="19.5" customHeight="1">
      <c r="A181" s="16"/>
      <c r="B181" s="65"/>
      <c r="C181" s="65"/>
      <c r="D181"/>
    </row>
    <row r="182" spans="1:4" s="20" customFormat="1" ht="19.5" customHeight="1">
      <c r="A182" s="16"/>
      <c r="B182" s="65"/>
      <c r="C182" s="65"/>
      <c r="D182"/>
    </row>
    <row r="183" spans="1:4" s="20" customFormat="1" ht="19.5" customHeight="1">
      <c r="A183" s="16"/>
      <c r="B183" s="65"/>
      <c r="C183" s="65"/>
      <c r="D183"/>
    </row>
    <row r="184" spans="1:4" s="20" customFormat="1" ht="19.5" customHeight="1">
      <c r="A184" s="16"/>
      <c r="B184" s="65"/>
      <c r="C184" s="65"/>
      <c r="D184"/>
    </row>
    <row r="185" spans="1:4" s="20" customFormat="1" ht="19.5" customHeight="1">
      <c r="A185" s="16"/>
      <c r="B185" s="65"/>
      <c r="C185" s="65"/>
      <c r="D185"/>
    </row>
    <row r="186" spans="1:4" s="20" customFormat="1" ht="19.5" customHeight="1">
      <c r="A186" s="16"/>
      <c r="B186" s="65"/>
      <c r="C186" s="65"/>
      <c r="D186"/>
    </row>
    <row r="187" spans="1:4" s="20" customFormat="1" ht="19.5" customHeight="1">
      <c r="A187" s="16"/>
      <c r="B187" s="65"/>
      <c r="C187" s="65"/>
      <c r="D187"/>
    </row>
    <row r="188" spans="1:4" s="20" customFormat="1" ht="19.5" customHeight="1">
      <c r="A188" s="16"/>
      <c r="B188" s="65"/>
      <c r="C188" s="65"/>
      <c r="D188"/>
    </row>
    <row r="189" spans="1:4" s="20" customFormat="1" ht="19.5" customHeight="1">
      <c r="A189" s="16"/>
      <c r="B189" s="65"/>
      <c r="C189" s="65"/>
      <c r="D189"/>
    </row>
    <row r="190" spans="1:4" s="20" customFormat="1" ht="19.5" customHeight="1">
      <c r="A190" s="16"/>
      <c r="B190" s="65"/>
      <c r="C190" s="65"/>
      <c r="D190"/>
    </row>
    <row r="191" spans="1:4" s="20" customFormat="1" ht="19.5" customHeight="1">
      <c r="A191" s="16"/>
      <c r="B191" s="65"/>
      <c r="C191" s="65"/>
      <c r="D191"/>
    </row>
    <row r="192" spans="1:4" s="20" customFormat="1" ht="19.5" customHeight="1">
      <c r="A192" s="16"/>
      <c r="B192" s="65"/>
      <c r="C192" s="65"/>
      <c r="D192"/>
    </row>
    <row r="193" spans="1:4" s="20" customFormat="1" ht="19.5" customHeight="1">
      <c r="A193" s="16"/>
      <c r="B193" s="65"/>
      <c r="C193" s="65"/>
      <c r="D193"/>
    </row>
    <row r="194" spans="1:4" s="20" customFormat="1" ht="19.5" customHeight="1">
      <c r="A194" s="16"/>
      <c r="B194" s="65"/>
      <c r="C194" s="65"/>
      <c r="D194"/>
    </row>
    <row r="195" spans="1:4" s="20" customFormat="1" ht="19.5" customHeight="1">
      <c r="A195" s="16"/>
      <c r="B195" s="65"/>
      <c r="C195" s="65"/>
      <c r="D195"/>
    </row>
    <row r="196" spans="1:4" s="20" customFormat="1" ht="19.5" customHeight="1">
      <c r="A196" s="16"/>
      <c r="B196" s="65"/>
      <c r="C196" s="65"/>
      <c r="D196"/>
    </row>
    <row r="197" spans="1:4" s="20" customFormat="1" ht="19.5" customHeight="1">
      <c r="A197" s="16"/>
      <c r="B197" s="65"/>
      <c r="C197" s="65"/>
      <c r="D197"/>
    </row>
    <row r="198" spans="1:4" s="20" customFormat="1" ht="19.5" customHeight="1">
      <c r="A198" s="16"/>
      <c r="B198" s="65"/>
      <c r="C198" s="65"/>
      <c r="D198"/>
    </row>
    <row r="199" spans="1:4" s="20" customFormat="1" ht="19.5" customHeight="1">
      <c r="A199" s="16"/>
      <c r="B199" s="65"/>
      <c r="C199" s="65"/>
      <c r="D199"/>
    </row>
    <row r="200" spans="1:4" s="20" customFormat="1" ht="19.5" customHeight="1">
      <c r="A200" s="16"/>
      <c r="B200" s="65"/>
      <c r="C200" s="65"/>
      <c r="D200"/>
    </row>
    <row r="201" spans="1:4" s="20" customFormat="1" ht="19.5" customHeight="1">
      <c r="A201" s="16"/>
      <c r="B201" s="65"/>
      <c r="C201" s="65"/>
      <c r="D201"/>
    </row>
    <row r="202" spans="1:4" s="20" customFormat="1" ht="19.5" customHeight="1">
      <c r="A202" s="16"/>
      <c r="B202" s="65"/>
      <c r="C202" s="65"/>
      <c r="D202"/>
    </row>
    <row r="203" spans="1:4" s="20" customFormat="1" ht="19.5" customHeight="1">
      <c r="A203" s="16"/>
      <c r="B203" s="65"/>
      <c r="C203" s="65"/>
      <c r="D203"/>
    </row>
    <row r="204" spans="1:4" s="20" customFormat="1" ht="19.5" customHeight="1">
      <c r="A204" s="16"/>
      <c r="B204" s="65"/>
      <c r="C204" s="65"/>
      <c r="D204"/>
    </row>
    <row r="205" spans="1:4" s="20" customFormat="1" ht="19.5" customHeight="1">
      <c r="A205" s="16"/>
      <c r="B205" s="65"/>
      <c r="C205" s="65"/>
      <c r="D205"/>
    </row>
    <row r="206" spans="1:4" s="20" customFormat="1" ht="19.5" customHeight="1">
      <c r="A206" s="16"/>
      <c r="B206" s="65"/>
      <c r="C206" s="65"/>
      <c r="D206"/>
    </row>
    <row r="207" spans="1:4" s="20" customFormat="1" ht="19.5" customHeight="1">
      <c r="A207" s="16"/>
      <c r="B207" s="65"/>
      <c r="C207" s="65"/>
      <c r="D207"/>
    </row>
    <row r="208" spans="1:4" s="20" customFormat="1" ht="19.5" customHeight="1">
      <c r="A208" s="16"/>
      <c r="B208" s="65"/>
      <c r="C208" s="65"/>
      <c r="D208"/>
    </row>
    <row r="209" spans="1:4" s="20" customFormat="1" ht="19.5" customHeight="1">
      <c r="A209" s="16"/>
      <c r="B209" s="65"/>
      <c r="C209" s="65"/>
      <c r="D209"/>
    </row>
    <row r="210" spans="1:4" s="20" customFormat="1" ht="19.5" customHeight="1">
      <c r="A210" s="16"/>
      <c r="B210" s="65"/>
      <c r="C210" s="65"/>
      <c r="D210"/>
    </row>
    <row r="211" spans="1:4" s="20" customFormat="1" ht="19.5" customHeight="1">
      <c r="A211" s="16"/>
      <c r="B211" s="65"/>
      <c r="C211" s="65"/>
      <c r="D211"/>
    </row>
    <row r="212" spans="1:4" s="20" customFormat="1" ht="19.5" customHeight="1">
      <c r="A212" s="16"/>
      <c r="B212" s="65"/>
      <c r="C212" s="65"/>
      <c r="D212"/>
    </row>
    <row r="213" spans="1:4" s="20" customFormat="1" ht="19.5" customHeight="1">
      <c r="A213" s="16"/>
      <c r="B213" s="65"/>
      <c r="C213" s="65"/>
      <c r="D213"/>
    </row>
    <row r="214" spans="1:4" s="20" customFormat="1" ht="19.5" customHeight="1">
      <c r="A214" s="16"/>
      <c r="B214" s="65"/>
      <c r="C214" s="65"/>
      <c r="D214"/>
    </row>
    <row r="215" spans="1:4" s="20" customFormat="1" ht="19.5" customHeight="1">
      <c r="A215" s="16"/>
      <c r="B215" s="65"/>
      <c r="C215" s="65"/>
      <c r="D215"/>
    </row>
    <row r="216" spans="1:4" s="20" customFormat="1" ht="19.5" customHeight="1">
      <c r="A216" s="16"/>
      <c r="B216" s="65"/>
      <c r="C216" s="65"/>
      <c r="D216"/>
    </row>
    <row r="217" spans="1:4" s="20" customFormat="1" ht="19.5" customHeight="1">
      <c r="A217" s="16"/>
      <c r="B217" s="65"/>
      <c r="C217" s="65"/>
      <c r="D217"/>
    </row>
    <row r="218" spans="1:4" s="20" customFormat="1" ht="19.5" customHeight="1">
      <c r="A218" s="16"/>
      <c r="B218" s="65"/>
      <c r="C218" s="65"/>
      <c r="D218"/>
    </row>
    <row r="219" spans="1:4" s="20" customFormat="1" ht="19.5" customHeight="1">
      <c r="A219" s="16"/>
      <c r="B219" s="65"/>
      <c r="C219" s="65"/>
      <c r="D219"/>
    </row>
    <row r="220" spans="1:4" s="20" customFormat="1" ht="19.5" customHeight="1">
      <c r="A220" s="16"/>
      <c r="B220" s="65"/>
      <c r="C220" s="65"/>
      <c r="D220"/>
    </row>
    <row r="221" spans="1:4" s="20" customFormat="1" ht="19.5" customHeight="1">
      <c r="A221" s="16"/>
      <c r="B221" s="65"/>
      <c r="C221" s="65"/>
      <c r="D221"/>
    </row>
    <row r="222" spans="1:4" s="20" customFormat="1" ht="19.5" customHeight="1">
      <c r="A222" s="16"/>
      <c r="B222" s="65"/>
      <c r="C222" s="65"/>
      <c r="D222"/>
    </row>
    <row r="223" spans="1:4" s="20" customFormat="1" ht="19.5" customHeight="1">
      <c r="A223" s="16"/>
      <c r="B223" s="65"/>
      <c r="C223" s="65"/>
      <c r="D223"/>
    </row>
    <row r="224" spans="1:4" s="20" customFormat="1" ht="19.5" customHeight="1">
      <c r="A224" s="16"/>
      <c r="B224" s="65"/>
      <c r="C224" s="65"/>
      <c r="D224"/>
    </row>
    <row r="225" spans="1:4" s="20" customFormat="1" ht="19.5" customHeight="1">
      <c r="A225" s="16"/>
      <c r="B225" s="65"/>
      <c r="C225" s="65"/>
      <c r="D225"/>
    </row>
    <row r="226" spans="1:4" s="20" customFormat="1" ht="19.5" customHeight="1">
      <c r="A226" s="16"/>
      <c r="B226" s="65"/>
      <c r="C226" s="65"/>
      <c r="D226"/>
    </row>
    <row r="227" spans="1:4" s="20" customFormat="1" ht="19.5" customHeight="1">
      <c r="A227" s="16"/>
      <c r="B227" s="65"/>
      <c r="C227" s="65"/>
      <c r="D227"/>
    </row>
    <row r="228" spans="1:4" s="20" customFormat="1" ht="19.5" customHeight="1">
      <c r="A228" s="16"/>
      <c r="B228" s="65"/>
      <c r="C228" s="65"/>
      <c r="D228"/>
    </row>
    <row r="229" spans="1:4" s="20" customFormat="1" ht="19.5" customHeight="1">
      <c r="A229" s="16"/>
      <c r="B229" s="65"/>
      <c r="C229" s="65"/>
      <c r="D229"/>
    </row>
    <row r="230" spans="1:4" s="20" customFormat="1" ht="19.5" customHeight="1">
      <c r="A230" s="16"/>
      <c r="B230" s="65"/>
      <c r="C230" s="65"/>
      <c r="D230"/>
    </row>
    <row r="231" spans="1:4" s="20" customFormat="1" ht="19.5" customHeight="1">
      <c r="A231" s="16"/>
      <c r="B231" s="65"/>
      <c r="C231" s="65"/>
      <c r="D231"/>
    </row>
    <row r="232" spans="1:4" s="20" customFormat="1" ht="19.5" customHeight="1">
      <c r="A232" s="16"/>
      <c r="B232" s="65"/>
      <c r="C232" s="65"/>
      <c r="D232"/>
    </row>
    <row r="233" spans="1:4" s="20" customFormat="1" ht="19.5" customHeight="1">
      <c r="A233" s="16"/>
      <c r="B233" s="65"/>
      <c r="C233" s="65"/>
      <c r="D233"/>
    </row>
    <row r="234" spans="1:4" s="20" customFormat="1" ht="19.5" customHeight="1">
      <c r="A234" s="16"/>
      <c r="B234" s="65"/>
      <c r="C234" s="65"/>
      <c r="D234"/>
    </row>
    <row r="235" spans="1:4" s="20" customFormat="1" ht="19.5" customHeight="1">
      <c r="A235" s="16"/>
      <c r="B235" s="65"/>
      <c r="C235" s="65"/>
      <c r="D235"/>
    </row>
    <row r="236" spans="1:4" s="20" customFormat="1" ht="19.5" customHeight="1">
      <c r="A236" s="16"/>
      <c r="B236" s="65"/>
      <c r="C236" s="65"/>
      <c r="D236"/>
    </row>
    <row r="237" spans="1:4" s="20" customFormat="1" ht="19.5" customHeight="1">
      <c r="A237" s="16"/>
      <c r="B237" s="65"/>
      <c r="C237" s="65"/>
      <c r="D237"/>
    </row>
    <row r="238" spans="1:4" s="20" customFormat="1" ht="19.5" customHeight="1">
      <c r="A238" s="16"/>
      <c r="B238" s="65"/>
      <c r="C238" s="65"/>
      <c r="D238"/>
    </row>
    <row r="239" spans="1:4" s="20" customFormat="1" ht="19.5" customHeight="1">
      <c r="A239" s="16"/>
      <c r="B239" s="65"/>
      <c r="C239" s="65"/>
      <c r="D239"/>
    </row>
    <row r="240" spans="1:4" s="20" customFormat="1" ht="19.5" customHeight="1">
      <c r="A240" s="16"/>
      <c r="B240" s="65"/>
      <c r="C240" s="65"/>
      <c r="D240"/>
    </row>
    <row r="241" spans="1:4" s="20" customFormat="1" ht="19.5" customHeight="1">
      <c r="A241" s="16"/>
      <c r="B241" s="65"/>
      <c r="C241" s="65"/>
      <c r="D241"/>
    </row>
    <row r="242" spans="1:4" s="20" customFormat="1" ht="19.5" customHeight="1">
      <c r="A242" s="16"/>
      <c r="B242" s="65"/>
      <c r="C242" s="65"/>
      <c r="D242"/>
    </row>
    <row r="243" spans="1:4" s="20" customFormat="1" ht="19.5" customHeight="1">
      <c r="A243" s="16"/>
      <c r="B243" s="65"/>
      <c r="C243" s="65"/>
      <c r="D243"/>
    </row>
    <row r="244" spans="1:4" s="20" customFormat="1" ht="19.5" customHeight="1">
      <c r="A244" s="16"/>
      <c r="B244" s="65"/>
      <c r="C244" s="65"/>
      <c r="D244"/>
    </row>
    <row r="245" spans="1:4" s="20" customFormat="1" ht="19.5" customHeight="1">
      <c r="A245" s="16"/>
      <c r="B245" s="65"/>
      <c r="C245" s="65"/>
      <c r="D245"/>
    </row>
    <row r="246" spans="1:4" s="20" customFormat="1" ht="19.5" customHeight="1">
      <c r="A246" s="16"/>
      <c r="B246" s="65"/>
      <c r="C246" s="65"/>
      <c r="D246"/>
    </row>
    <row r="247" spans="1:4" s="20" customFormat="1" ht="19.5" customHeight="1">
      <c r="A247" s="16"/>
      <c r="B247" s="65"/>
      <c r="C247" s="65"/>
      <c r="D247"/>
    </row>
    <row r="248" spans="1:4" s="20" customFormat="1" ht="19.5" customHeight="1">
      <c r="A248" s="16"/>
      <c r="B248" s="65"/>
      <c r="C248" s="65"/>
      <c r="D248"/>
    </row>
    <row r="249" spans="1:4" s="20" customFormat="1" ht="19.5" customHeight="1">
      <c r="A249" s="16"/>
      <c r="B249" s="65"/>
      <c r="C249" s="65"/>
      <c r="D249"/>
    </row>
    <row r="250" spans="1:4" s="20" customFormat="1" ht="19.5" customHeight="1">
      <c r="A250" s="16"/>
      <c r="B250" s="65"/>
      <c r="C250" s="65"/>
      <c r="D250"/>
    </row>
    <row r="251" spans="1:4" s="20" customFormat="1" ht="19.5" customHeight="1">
      <c r="A251" s="16"/>
      <c r="B251" s="65"/>
      <c r="C251" s="65"/>
      <c r="D251"/>
    </row>
    <row r="252" spans="1:4" s="20" customFormat="1" ht="19.5" customHeight="1">
      <c r="A252" s="16"/>
      <c r="B252" s="65"/>
      <c r="C252" s="65"/>
      <c r="D252"/>
    </row>
    <row r="253" spans="1:4" s="20" customFormat="1" ht="19.5" customHeight="1">
      <c r="A253" s="16"/>
      <c r="B253" s="65"/>
      <c r="C253" s="65"/>
      <c r="D253"/>
    </row>
    <row r="254" spans="1:4" s="20" customFormat="1" ht="19.5" customHeight="1">
      <c r="A254" s="16"/>
      <c r="B254" s="65"/>
      <c r="C254" s="65"/>
      <c r="D254"/>
    </row>
    <row r="255" spans="1:4" s="20" customFormat="1" ht="19.5" customHeight="1">
      <c r="A255" s="16"/>
      <c r="B255" s="65"/>
      <c r="C255" s="65"/>
      <c r="D255"/>
    </row>
    <row r="256" spans="1:4" s="20" customFormat="1" ht="19.5" customHeight="1">
      <c r="A256" s="16"/>
      <c r="B256" s="65"/>
      <c r="C256" s="65"/>
      <c r="D256"/>
    </row>
    <row r="257" spans="1:4" s="20" customFormat="1" ht="19.5" customHeight="1">
      <c r="A257" s="16"/>
      <c r="B257" s="65"/>
      <c r="C257" s="65"/>
      <c r="D257"/>
    </row>
    <row r="258" spans="1:4" s="20" customFormat="1" ht="19.5" customHeight="1">
      <c r="A258" s="16"/>
      <c r="B258" s="65"/>
      <c r="C258" s="65"/>
      <c r="D258"/>
    </row>
    <row r="259" spans="1:4" s="20" customFormat="1" ht="19.5" customHeight="1">
      <c r="A259" s="16"/>
      <c r="B259" s="65"/>
      <c r="C259" s="65"/>
      <c r="D259"/>
    </row>
    <row r="260" spans="1:4" s="20" customFormat="1" ht="19.5" customHeight="1">
      <c r="A260" s="16"/>
      <c r="B260" s="65"/>
      <c r="C260" s="65"/>
      <c r="D260"/>
    </row>
    <row r="261" spans="1:4" s="20" customFormat="1" ht="19.5" customHeight="1">
      <c r="A261" s="16"/>
      <c r="B261" s="65"/>
      <c r="C261" s="65"/>
      <c r="D261"/>
    </row>
    <row r="262" spans="1:4" s="20" customFormat="1" ht="19.5" customHeight="1">
      <c r="A262" s="16"/>
      <c r="B262" s="65"/>
      <c r="C262" s="65"/>
      <c r="D262"/>
    </row>
    <row r="263" spans="1:4" s="20" customFormat="1" ht="19.5" customHeight="1">
      <c r="A263" s="16"/>
      <c r="B263" s="65"/>
      <c r="C263" s="65"/>
      <c r="D263"/>
    </row>
    <row r="264" spans="1:4" s="20" customFormat="1" ht="19.5" customHeight="1">
      <c r="A264" s="16"/>
      <c r="B264" s="65"/>
      <c r="C264" s="65"/>
      <c r="D264"/>
    </row>
    <row r="265" spans="1:4" s="20" customFormat="1" ht="19.5" customHeight="1">
      <c r="A265" s="16"/>
      <c r="B265" s="65"/>
      <c r="C265" s="65"/>
      <c r="D265"/>
    </row>
    <row r="266" spans="1:4" s="20" customFormat="1" ht="19.5" customHeight="1">
      <c r="A266" s="16"/>
      <c r="B266" s="65"/>
      <c r="C266" s="65"/>
      <c r="D266"/>
    </row>
    <row r="267" spans="1:4" s="20" customFormat="1" ht="19.5" customHeight="1">
      <c r="A267" s="16"/>
      <c r="B267" s="65"/>
      <c r="C267" s="65"/>
      <c r="D267"/>
    </row>
    <row r="268" spans="1:4" s="20" customFormat="1" ht="19.5" customHeight="1">
      <c r="A268" s="16"/>
      <c r="B268" s="65"/>
      <c r="C268" s="65"/>
      <c r="D268"/>
    </row>
    <row r="269" spans="1:4" s="20" customFormat="1" ht="19.5" customHeight="1">
      <c r="A269" s="16"/>
      <c r="B269" s="65"/>
      <c r="C269" s="65"/>
      <c r="D269"/>
    </row>
    <row r="270" spans="1:4" s="20" customFormat="1" ht="19.5" customHeight="1">
      <c r="A270" s="16"/>
      <c r="B270" s="65"/>
      <c r="C270" s="65"/>
      <c r="D270"/>
    </row>
    <row r="271" spans="1:4" s="20" customFormat="1" ht="19.5" customHeight="1">
      <c r="A271" s="16"/>
      <c r="B271" s="65"/>
      <c r="C271" s="65"/>
      <c r="D271"/>
    </row>
    <row r="272" spans="1:4" s="20" customFormat="1" ht="19.5" customHeight="1">
      <c r="A272" s="16"/>
      <c r="B272" s="65"/>
      <c r="C272" s="65"/>
      <c r="D272"/>
    </row>
    <row r="273" spans="1:4" s="20" customFormat="1" ht="19.5" customHeight="1">
      <c r="A273" s="16"/>
      <c r="B273" s="65"/>
      <c r="C273" s="65"/>
      <c r="D273"/>
    </row>
    <row r="274" spans="1:4" s="20" customFormat="1" ht="19.5" customHeight="1">
      <c r="A274" s="16"/>
      <c r="B274" s="65"/>
      <c r="C274" s="65"/>
      <c r="D274"/>
    </row>
    <row r="275" spans="1:4" s="20" customFormat="1" ht="19.5" customHeight="1">
      <c r="A275" s="16"/>
      <c r="B275" s="65"/>
      <c r="C275" s="65"/>
      <c r="D275"/>
    </row>
    <row r="276" spans="1:4" s="20" customFormat="1" ht="19.5" customHeight="1">
      <c r="A276" s="16"/>
      <c r="B276" s="65"/>
      <c r="C276" s="65"/>
      <c r="D276"/>
    </row>
    <row r="277" spans="1:4" s="20" customFormat="1" ht="19.5" customHeight="1">
      <c r="A277" s="16"/>
      <c r="B277" s="65"/>
      <c r="C277" s="65"/>
      <c r="D277"/>
    </row>
    <row r="278" spans="1:4" s="20" customFormat="1" ht="19.5" customHeight="1">
      <c r="A278" s="16"/>
      <c r="B278" s="65"/>
      <c r="C278" s="65"/>
      <c r="D278"/>
    </row>
    <row r="279" spans="1:4" s="20" customFormat="1" ht="19.5" customHeight="1">
      <c r="A279" s="16"/>
      <c r="B279" s="65"/>
      <c r="C279" s="65"/>
      <c r="D279"/>
    </row>
    <row r="280" spans="1:4" s="20" customFormat="1" ht="19.5" customHeight="1">
      <c r="A280" s="16"/>
      <c r="B280" s="65"/>
      <c r="C280" s="65"/>
      <c r="D280"/>
    </row>
    <row r="281" spans="1:4" s="20" customFormat="1" ht="19.5" customHeight="1">
      <c r="A281" s="16"/>
      <c r="B281" s="65"/>
      <c r="C281" s="65"/>
      <c r="D281"/>
    </row>
    <row r="282" spans="1:4" s="20" customFormat="1" ht="19.5" customHeight="1">
      <c r="A282" s="16"/>
      <c r="B282" s="65"/>
      <c r="C282" s="65"/>
      <c r="D282"/>
    </row>
    <row r="283" spans="1:4" s="20" customFormat="1" ht="19.5" customHeight="1">
      <c r="A283" s="16"/>
      <c r="B283" s="65"/>
      <c r="C283" s="65"/>
      <c r="D283"/>
    </row>
    <row r="284" spans="1:4" s="20" customFormat="1" ht="19.5" customHeight="1">
      <c r="A284" s="16"/>
      <c r="B284" s="65"/>
      <c r="C284" s="65"/>
      <c r="D284"/>
    </row>
    <row r="285" spans="1:4" s="20" customFormat="1" ht="19.5" customHeight="1">
      <c r="A285" s="16"/>
      <c r="B285" s="65"/>
      <c r="C285" s="65"/>
      <c r="D285"/>
    </row>
    <row r="286" spans="1:4" s="20" customFormat="1" ht="19.5" customHeight="1">
      <c r="A286" s="16"/>
      <c r="B286" s="65"/>
      <c r="C286" s="65"/>
      <c r="D286"/>
    </row>
    <row r="287" spans="1:4" s="20" customFormat="1" ht="19.5" customHeight="1">
      <c r="A287" s="16"/>
      <c r="B287" s="65"/>
      <c r="C287" s="65"/>
      <c r="D287"/>
    </row>
    <row r="288" spans="1:4" s="20" customFormat="1" ht="19.5" customHeight="1">
      <c r="A288" s="16"/>
      <c r="B288" s="65"/>
      <c r="C288" s="65"/>
      <c r="D288"/>
    </row>
    <row r="289" spans="1:4" s="20" customFormat="1" ht="19.5" customHeight="1">
      <c r="A289" s="16"/>
      <c r="B289" s="65"/>
      <c r="C289" s="65"/>
      <c r="D289"/>
    </row>
    <row r="290" spans="1:4" s="20" customFormat="1" ht="19.5" customHeight="1">
      <c r="A290" s="16"/>
      <c r="B290" s="65"/>
      <c r="C290" s="65"/>
      <c r="D290"/>
    </row>
    <row r="291" spans="1:4" s="20" customFormat="1" ht="19.5" customHeight="1">
      <c r="A291" s="16"/>
      <c r="B291" s="65"/>
      <c r="C291" s="65"/>
      <c r="D291"/>
    </row>
    <row r="292" spans="1:4" s="20" customFormat="1" ht="19.5" customHeight="1">
      <c r="A292" s="16"/>
      <c r="B292" s="65"/>
      <c r="C292" s="65"/>
      <c r="D292"/>
    </row>
    <row r="293" spans="1:4" s="20" customFormat="1" ht="19.5" customHeight="1">
      <c r="A293" s="16"/>
      <c r="B293" s="65"/>
      <c r="C293" s="65"/>
      <c r="D293"/>
    </row>
    <row r="294" spans="1:4" s="20" customFormat="1" ht="19.5" customHeight="1">
      <c r="A294" s="16"/>
      <c r="B294" s="65"/>
      <c r="C294" s="65"/>
      <c r="D294"/>
    </row>
    <row r="295" spans="1:4" s="20" customFormat="1" ht="19.5" customHeight="1">
      <c r="A295" s="16"/>
      <c r="B295" s="65"/>
      <c r="C295" s="65"/>
      <c r="D295"/>
    </row>
    <row r="296" spans="1:4" s="20" customFormat="1" ht="19.5" customHeight="1">
      <c r="A296" s="16"/>
      <c r="B296" s="65"/>
      <c r="C296" s="65"/>
      <c r="D296"/>
    </row>
    <row r="297" spans="1:4" s="20" customFormat="1" ht="19.5" customHeight="1">
      <c r="A297" s="16"/>
      <c r="B297" s="65"/>
      <c r="C297" s="65"/>
      <c r="D297"/>
    </row>
    <row r="298" spans="1:4" s="20" customFormat="1" ht="19.5" customHeight="1">
      <c r="A298" s="16"/>
      <c r="B298" s="65"/>
      <c r="C298" s="65"/>
      <c r="D298"/>
    </row>
    <row r="299" spans="1:4" s="20" customFormat="1" ht="19.5" customHeight="1">
      <c r="A299" s="16"/>
      <c r="B299" s="65"/>
      <c r="C299" s="65"/>
      <c r="D299"/>
    </row>
    <row r="300" spans="1:4" s="20" customFormat="1" ht="19.5" customHeight="1">
      <c r="A300" s="16"/>
      <c r="B300" s="65"/>
      <c r="C300" s="65"/>
      <c r="D300"/>
    </row>
    <row r="301" spans="1:4" s="20" customFormat="1" ht="19.5" customHeight="1">
      <c r="A301" s="16"/>
      <c r="B301" s="65"/>
      <c r="C301" s="65"/>
      <c r="D301"/>
    </row>
    <row r="302" spans="1:4" s="20" customFormat="1" ht="19.5" customHeight="1">
      <c r="A302" s="16"/>
      <c r="B302" s="65"/>
      <c r="C302" s="65"/>
      <c r="D302"/>
    </row>
    <row r="303" spans="1:4" s="20" customFormat="1" ht="19.5" customHeight="1">
      <c r="A303" s="16"/>
      <c r="B303" s="65"/>
      <c r="C303" s="65"/>
      <c r="D303"/>
    </row>
    <row r="304" spans="1:4" s="20" customFormat="1" ht="19.5" customHeight="1">
      <c r="A304" s="16"/>
      <c r="B304" s="65"/>
      <c r="C304" s="65"/>
      <c r="D304"/>
    </row>
    <row r="305" spans="1:4" s="20" customFormat="1" ht="19.5" customHeight="1">
      <c r="A305" s="16"/>
      <c r="B305" s="65"/>
      <c r="C305" s="65"/>
      <c r="D305"/>
    </row>
    <row r="306" spans="1:4" s="20" customFormat="1" ht="19.5" customHeight="1">
      <c r="A306" s="16"/>
      <c r="B306" s="65"/>
      <c r="C306" s="65"/>
      <c r="D306"/>
    </row>
    <row r="307" spans="1:4" s="20" customFormat="1" ht="19.5" customHeight="1">
      <c r="A307" s="16"/>
      <c r="B307" s="65"/>
      <c r="C307" s="65"/>
      <c r="D307"/>
    </row>
    <row r="308" spans="1:4" s="20" customFormat="1" ht="19.5" customHeight="1">
      <c r="A308" s="16"/>
      <c r="B308" s="65"/>
      <c r="C308" s="65"/>
      <c r="D308"/>
    </row>
    <row r="309" spans="1:4" s="20" customFormat="1" ht="19.5" customHeight="1">
      <c r="A309" s="16"/>
      <c r="B309" s="65"/>
      <c r="C309" s="65"/>
      <c r="D309"/>
    </row>
    <row r="310" spans="1:4" s="20" customFormat="1" ht="19.5" customHeight="1">
      <c r="A310" s="16"/>
      <c r="B310" s="65"/>
      <c r="C310" s="65"/>
      <c r="D310"/>
    </row>
    <row r="311" spans="1:4" s="20" customFormat="1" ht="19.5" customHeight="1">
      <c r="A311" s="16"/>
      <c r="B311" s="65"/>
      <c r="C311" s="65"/>
      <c r="D311"/>
    </row>
    <row r="312" spans="1:4" s="20" customFormat="1" ht="19.5" customHeight="1">
      <c r="A312" s="16"/>
      <c r="B312" s="65"/>
      <c r="C312" s="65"/>
      <c r="D312"/>
    </row>
    <row r="313" spans="1:4" s="20" customFormat="1" ht="19.5" customHeight="1">
      <c r="A313" s="16"/>
      <c r="B313" s="65"/>
      <c r="C313" s="65"/>
      <c r="D313"/>
    </row>
    <row r="314" spans="1:4" s="20" customFormat="1" ht="19.5" customHeight="1">
      <c r="A314" s="16"/>
      <c r="B314" s="65"/>
      <c r="C314" s="65"/>
      <c r="D314"/>
    </row>
    <row r="315" spans="1:4" s="20" customFormat="1" ht="19.5" customHeight="1">
      <c r="A315" s="16"/>
      <c r="B315" s="65"/>
      <c r="C315" s="65"/>
      <c r="D315"/>
    </row>
    <row r="316" spans="1:4" s="20" customFormat="1" ht="19.5" customHeight="1">
      <c r="A316" s="16"/>
      <c r="B316" s="65"/>
      <c r="C316" s="65"/>
      <c r="D316"/>
    </row>
    <row r="317" spans="1:4" s="20" customFormat="1" ht="19.5" customHeight="1">
      <c r="A317" s="16"/>
      <c r="B317" s="65"/>
      <c r="C317" s="65"/>
      <c r="D317"/>
    </row>
    <row r="318" spans="1:4" s="20" customFormat="1" ht="19.5" customHeight="1">
      <c r="A318" s="16"/>
      <c r="B318" s="65"/>
      <c r="C318" s="65"/>
      <c r="D318"/>
    </row>
    <row r="319" spans="1:4" s="20" customFormat="1" ht="19.5" customHeight="1">
      <c r="A319" s="16"/>
      <c r="B319" s="65"/>
      <c r="C319" s="65"/>
      <c r="D319"/>
    </row>
    <row r="320" spans="1:4" s="20" customFormat="1" ht="19.5" customHeight="1">
      <c r="A320" s="16"/>
      <c r="B320" s="65"/>
      <c r="C320" s="65"/>
      <c r="D320"/>
    </row>
    <row r="321" spans="1:4" s="20" customFormat="1" ht="19.5" customHeight="1">
      <c r="A321" s="16"/>
      <c r="B321" s="65"/>
      <c r="C321" s="65"/>
      <c r="D321"/>
    </row>
    <row r="322" spans="1:4" s="20" customFormat="1" ht="19.5" customHeight="1">
      <c r="A322" s="16"/>
      <c r="B322" s="65"/>
      <c r="C322" s="65"/>
      <c r="D322"/>
    </row>
    <row r="323" spans="1:4" s="20" customFormat="1" ht="19.5" customHeight="1">
      <c r="A323" s="16"/>
      <c r="B323" s="65"/>
      <c r="C323" s="65"/>
      <c r="D323"/>
    </row>
    <row r="324" spans="1:4" s="20" customFormat="1" ht="19.5" customHeight="1">
      <c r="A324" s="16"/>
      <c r="B324" s="65"/>
      <c r="C324" s="65"/>
      <c r="D324"/>
    </row>
    <row r="325" spans="1:4" s="20" customFormat="1" ht="19.5" customHeight="1">
      <c r="A325" s="16"/>
      <c r="B325" s="65"/>
      <c r="C325" s="65"/>
      <c r="D325"/>
    </row>
    <row r="326" spans="1:4" s="20" customFormat="1" ht="19.5" customHeight="1">
      <c r="A326" s="16"/>
      <c r="B326" s="65"/>
      <c r="C326" s="65"/>
      <c r="D326"/>
    </row>
    <row r="327" spans="1:4" s="20" customFormat="1" ht="19.5" customHeight="1">
      <c r="A327" s="16"/>
      <c r="B327" s="65"/>
      <c r="C327" s="65"/>
      <c r="D327"/>
    </row>
    <row r="328" spans="1:4" s="20" customFormat="1" ht="19.5" customHeight="1">
      <c r="A328" s="16"/>
      <c r="B328" s="65"/>
      <c r="C328" s="65"/>
      <c r="D328"/>
    </row>
    <row r="329" spans="1:4" s="20" customFormat="1" ht="19.5" customHeight="1">
      <c r="A329" s="16"/>
      <c r="B329" s="65"/>
      <c r="C329" s="65"/>
      <c r="D329"/>
    </row>
    <row r="330" spans="1:4" s="20" customFormat="1" ht="19.5" customHeight="1">
      <c r="A330" s="16"/>
      <c r="B330" s="65"/>
      <c r="C330" s="65"/>
      <c r="D330"/>
    </row>
    <row r="331" spans="1:4" s="20" customFormat="1" ht="19.5" customHeight="1">
      <c r="A331" s="16"/>
      <c r="B331" s="65"/>
      <c r="C331" s="65"/>
      <c r="D331"/>
    </row>
    <row r="332" spans="1:4" s="20" customFormat="1" ht="19.5" customHeight="1">
      <c r="A332" s="16"/>
      <c r="B332" s="65"/>
      <c r="C332" s="65"/>
      <c r="D332"/>
    </row>
    <row r="333" spans="1:4" s="20" customFormat="1" ht="19.5" customHeight="1">
      <c r="A333" s="16"/>
      <c r="B333" s="65"/>
      <c r="C333" s="65"/>
      <c r="D333"/>
    </row>
    <row r="334" spans="1:4" s="20" customFormat="1" ht="19.5" customHeight="1">
      <c r="A334" s="16"/>
      <c r="B334" s="65"/>
      <c r="C334" s="65"/>
      <c r="D334"/>
    </row>
    <row r="335" spans="1:4" s="20" customFormat="1" ht="19.5" customHeight="1">
      <c r="A335" s="16"/>
      <c r="B335" s="65"/>
      <c r="C335" s="65"/>
      <c r="D335"/>
    </row>
    <row r="336" spans="1:4" s="20" customFormat="1" ht="19.5" customHeight="1">
      <c r="A336" s="16"/>
      <c r="B336" s="65"/>
      <c r="C336" s="65"/>
      <c r="D336"/>
    </row>
    <row r="337" spans="1:4" s="20" customFormat="1" ht="19.5" customHeight="1">
      <c r="A337" s="16"/>
      <c r="B337" s="65"/>
      <c r="C337" s="65"/>
      <c r="D337"/>
    </row>
    <row r="338" spans="1:4" s="20" customFormat="1" ht="19.5" customHeight="1">
      <c r="A338" s="16"/>
      <c r="B338" s="65"/>
      <c r="C338" s="65"/>
      <c r="D338"/>
    </row>
    <row r="339" spans="1:4" s="20" customFormat="1" ht="19.5" customHeight="1">
      <c r="A339" s="16"/>
      <c r="B339" s="65"/>
      <c r="C339" s="65"/>
      <c r="D339"/>
    </row>
    <row r="340" spans="1:4" s="20" customFormat="1" ht="19.5" customHeight="1">
      <c r="A340" s="16"/>
      <c r="B340" s="65"/>
      <c r="C340" s="65"/>
      <c r="D340"/>
    </row>
    <row r="341" spans="1:4" s="20" customFormat="1" ht="19.5" customHeight="1">
      <c r="A341" s="16"/>
      <c r="B341" s="65"/>
      <c r="C341" s="65"/>
      <c r="D341"/>
    </row>
    <row r="342" spans="1:4" s="20" customFormat="1" ht="19.5" customHeight="1">
      <c r="A342" s="16"/>
      <c r="B342" s="65"/>
      <c r="C342" s="65"/>
      <c r="D342"/>
    </row>
    <row r="343" spans="1:4" s="20" customFormat="1" ht="19.5" customHeight="1">
      <c r="A343" s="16"/>
      <c r="B343" s="65"/>
      <c r="C343" s="65"/>
      <c r="D343"/>
    </row>
    <row r="344" spans="1:4" s="20" customFormat="1" ht="19.5" customHeight="1">
      <c r="A344" s="16"/>
      <c r="B344" s="65"/>
      <c r="C344" s="65"/>
      <c r="D344"/>
    </row>
    <row r="345" spans="1:4" s="20" customFormat="1" ht="19.5" customHeight="1">
      <c r="A345" s="16"/>
      <c r="B345" s="65"/>
      <c r="C345" s="65"/>
      <c r="D345"/>
    </row>
    <row r="346" spans="1:4" s="20" customFormat="1" ht="19.5" customHeight="1">
      <c r="A346" s="16"/>
      <c r="B346" s="65"/>
      <c r="C346" s="65"/>
      <c r="D346"/>
    </row>
    <row r="347" spans="1:4" s="20" customFormat="1" ht="19.5" customHeight="1">
      <c r="A347" s="16"/>
      <c r="B347" s="65"/>
      <c r="C347" s="65"/>
      <c r="D347"/>
    </row>
    <row r="348" spans="1:4" s="20" customFormat="1" ht="19.5" customHeight="1">
      <c r="A348" s="16"/>
      <c r="B348" s="65"/>
      <c r="C348" s="65"/>
      <c r="D348"/>
    </row>
    <row r="349" spans="1:4" s="20" customFormat="1" ht="19.5" customHeight="1">
      <c r="A349" s="16"/>
      <c r="B349" s="65"/>
      <c r="C349" s="65"/>
      <c r="D349"/>
    </row>
    <row r="350" spans="1:4" s="20" customFormat="1" ht="19.5" customHeight="1">
      <c r="A350" s="16"/>
      <c r="B350" s="65"/>
      <c r="C350" s="65"/>
      <c r="D350"/>
    </row>
    <row r="351" spans="1:4" s="20" customFormat="1" ht="19.5" customHeight="1">
      <c r="A351" s="16"/>
      <c r="B351" s="65"/>
      <c r="C351" s="65"/>
      <c r="D351"/>
    </row>
    <row r="352" spans="1:4" s="20" customFormat="1" ht="19.5" customHeight="1">
      <c r="A352" s="16"/>
      <c r="B352" s="65"/>
      <c r="C352" s="65"/>
      <c r="D352"/>
    </row>
    <row r="353" spans="1:4" s="20" customFormat="1" ht="19.5" customHeight="1">
      <c r="A353" s="16"/>
      <c r="B353" s="65"/>
      <c r="C353" s="65"/>
      <c r="D353"/>
    </row>
    <row r="354" spans="1:4" s="20" customFormat="1" ht="19.5" customHeight="1">
      <c r="A354" s="16"/>
      <c r="B354" s="65"/>
      <c r="C354" s="65"/>
      <c r="D354"/>
    </row>
    <row r="355" spans="1:4" s="20" customFormat="1" ht="19.5" customHeight="1">
      <c r="A355" s="16"/>
      <c r="B355" s="65"/>
      <c r="C355" s="65"/>
      <c r="D355"/>
    </row>
    <row r="356" spans="1:4" s="20" customFormat="1" ht="19.5" customHeight="1">
      <c r="A356" s="16"/>
      <c r="B356" s="65"/>
      <c r="C356" s="65"/>
      <c r="D356"/>
    </row>
    <row r="357" spans="1:4" s="20" customFormat="1" ht="19.5" customHeight="1">
      <c r="A357" s="16"/>
      <c r="B357" s="65"/>
      <c r="C357" s="65"/>
      <c r="D357"/>
    </row>
    <row r="358" spans="1:4" s="20" customFormat="1" ht="19.5" customHeight="1">
      <c r="A358" s="16"/>
      <c r="B358" s="65"/>
      <c r="C358" s="65"/>
      <c r="D358"/>
    </row>
    <row r="359" spans="1:4" s="20" customFormat="1" ht="19.5" customHeight="1">
      <c r="A359" s="16"/>
      <c r="B359" s="65"/>
      <c r="C359" s="65"/>
      <c r="D359"/>
    </row>
    <row r="360" spans="1:4" s="20" customFormat="1" ht="19.5" customHeight="1">
      <c r="A360" s="16"/>
      <c r="B360" s="65"/>
      <c r="C360" s="65"/>
      <c r="D360"/>
    </row>
    <row r="361" spans="1:4" s="20" customFormat="1" ht="19.5" customHeight="1">
      <c r="A361" s="16"/>
      <c r="B361" s="65"/>
      <c r="C361" s="65"/>
      <c r="D361"/>
    </row>
    <row r="362" spans="1:4" s="20" customFormat="1" ht="19.5" customHeight="1">
      <c r="A362" s="16"/>
      <c r="B362" s="65"/>
      <c r="C362" s="65"/>
      <c r="D362"/>
    </row>
    <row r="363" spans="1:4" s="20" customFormat="1" ht="19.5" customHeight="1">
      <c r="A363" s="16"/>
      <c r="B363" s="65"/>
      <c r="C363" s="65"/>
      <c r="D363"/>
    </row>
    <row r="364" spans="1:4" s="20" customFormat="1" ht="19.5" customHeight="1">
      <c r="A364" s="16"/>
      <c r="B364" s="65"/>
      <c r="C364" s="65"/>
      <c r="D364"/>
    </row>
    <row r="365" spans="1:4" s="20" customFormat="1" ht="19.5" customHeight="1">
      <c r="A365" s="16"/>
      <c r="B365" s="65"/>
      <c r="C365" s="65"/>
      <c r="D365"/>
    </row>
    <row r="366" spans="1:4" s="20" customFormat="1" ht="19.5" customHeight="1">
      <c r="A366" s="16"/>
      <c r="B366" s="65"/>
      <c r="C366" s="65"/>
      <c r="D366"/>
    </row>
    <row r="367" spans="1:4" s="20" customFormat="1" ht="19.5" customHeight="1">
      <c r="A367" s="16"/>
      <c r="B367" s="65"/>
      <c r="C367" s="65"/>
      <c r="D367"/>
    </row>
    <row r="368" spans="1:4" s="20" customFormat="1" ht="19.5" customHeight="1">
      <c r="A368" s="16"/>
      <c r="B368" s="65"/>
      <c r="C368" s="65"/>
      <c r="D368"/>
    </row>
    <row r="369" spans="1:4" s="20" customFormat="1" ht="19.5" customHeight="1">
      <c r="A369" s="16"/>
      <c r="B369" s="65"/>
      <c r="C369" s="65"/>
      <c r="D369"/>
    </row>
    <row r="370" spans="1:4" s="20" customFormat="1" ht="19.5" customHeight="1">
      <c r="A370" s="16"/>
      <c r="B370" s="65"/>
      <c r="C370" s="65"/>
      <c r="D370"/>
    </row>
    <row r="371" spans="1:4" s="20" customFormat="1" ht="19.5" customHeight="1">
      <c r="A371" s="16"/>
      <c r="B371" s="65"/>
      <c r="C371" s="65"/>
      <c r="D371"/>
    </row>
    <row r="372" spans="1:4" s="20" customFormat="1" ht="19.5" customHeight="1">
      <c r="A372" s="16"/>
      <c r="B372" s="65"/>
      <c r="C372" s="65"/>
      <c r="D372"/>
    </row>
    <row r="373" spans="1:4" s="20" customFormat="1" ht="19.5" customHeight="1">
      <c r="A373" s="16"/>
      <c r="B373" s="65"/>
      <c r="C373" s="65"/>
      <c r="D373"/>
    </row>
    <row r="374" spans="1:4" s="20" customFormat="1" ht="19.5" customHeight="1">
      <c r="A374" s="16"/>
      <c r="B374" s="65"/>
      <c r="C374" s="65"/>
      <c r="D374"/>
    </row>
    <row r="375" spans="1:4" s="20" customFormat="1" ht="19.5" customHeight="1">
      <c r="A375" s="16"/>
      <c r="B375" s="65"/>
      <c r="C375" s="65"/>
      <c r="D375"/>
    </row>
    <row r="376" spans="1:4" s="20" customFormat="1" ht="19.5" customHeight="1">
      <c r="A376" s="16"/>
      <c r="B376" s="65"/>
      <c r="C376" s="65"/>
      <c r="D376"/>
    </row>
    <row r="377" spans="1:4" s="20" customFormat="1" ht="19.5" customHeight="1">
      <c r="A377" s="16"/>
      <c r="B377" s="65"/>
      <c r="C377" s="65"/>
      <c r="D377"/>
    </row>
    <row r="378" spans="1:4" s="20" customFormat="1" ht="19.5" customHeight="1">
      <c r="A378" s="16"/>
      <c r="B378" s="65"/>
      <c r="C378" s="65"/>
      <c r="D378"/>
    </row>
    <row r="379" spans="1:4" s="20" customFormat="1" ht="19.5" customHeight="1">
      <c r="A379" s="16"/>
      <c r="B379" s="65"/>
      <c r="C379" s="65"/>
      <c r="D379"/>
    </row>
    <row r="380" spans="1:4" s="20" customFormat="1" ht="19.5" customHeight="1">
      <c r="A380" s="16"/>
      <c r="B380" s="65"/>
      <c r="C380" s="65"/>
      <c r="D380"/>
    </row>
    <row r="381" spans="1:4" s="20" customFormat="1" ht="19.5" customHeight="1">
      <c r="A381" s="16"/>
      <c r="B381" s="65"/>
      <c r="C381" s="65"/>
      <c r="D381"/>
    </row>
    <row r="382" spans="1:4" s="20" customFormat="1" ht="19.5" customHeight="1">
      <c r="A382" s="16"/>
      <c r="B382" s="65"/>
      <c r="C382" s="65"/>
      <c r="D382"/>
    </row>
    <row r="383" spans="1:4" s="20" customFormat="1" ht="19.5" customHeight="1">
      <c r="A383" s="16"/>
      <c r="B383" s="65"/>
      <c r="C383" s="65"/>
      <c r="D383"/>
    </row>
    <row r="384" spans="1:4" s="20" customFormat="1" ht="19.5" customHeight="1">
      <c r="A384" s="16"/>
      <c r="B384" s="65"/>
      <c r="C384" s="65"/>
      <c r="D384"/>
    </row>
    <row r="385" spans="1:4" s="20" customFormat="1" ht="19.5" customHeight="1">
      <c r="A385" s="16"/>
      <c r="B385" s="65"/>
      <c r="C385" s="65"/>
      <c r="D385"/>
    </row>
    <row r="386" spans="1:4" s="20" customFormat="1" ht="19.5" customHeight="1">
      <c r="A386" s="16"/>
      <c r="B386" s="65"/>
      <c r="C386" s="65"/>
      <c r="D386"/>
    </row>
    <row r="387" spans="1:4" s="20" customFormat="1" ht="19.5" customHeight="1">
      <c r="A387" s="16"/>
      <c r="B387" s="65"/>
      <c r="C387" s="65"/>
      <c r="D387"/>
    </row>
    <row r="388" spans="1:4" s="20" customFormat="1" ht="19.5" customHeight="1">
      <c r="A388" s="16"/>
      <c r="B388" s="65"/>
      <c r="C388" s="65"/>
      <c r="D388"/>
    </row>
    <row r="389" spans="1:4" s="20" customFormat="1" ht="19.5" customHeight="1">
      <c r="A389" s="16"/>
      <c r="B389" s="65"/>
      <c r="C389" s="65"/>
      <c r="D389"/>
    </row>
    <row r="390" spans="1:4" s="20" customFormat="1" ht="19.5" customHeight="1">
      <c r="A390" s="16"/>
      <c r="B390" s="65"/>
      <c r="C390" s="65"/>
      <c r="D390"/>
    </row>
    <row r="391" spans="1:4" s="20" customFormat="1" ht="19.5" customHeight="1">
      <c r="A391" s="16"/>
      <c r="B391" s="65"/>
      <c r="C391" s="65"/>
      <c r="D391"/>
    </row>
    <row r="392" spans="1:4" s="20" customFormat="1" ht="19.5" customHeight="1">
      <c r="A392" s="16"/>
      <c r="B392" s="65"/>
      <c r="C392" s="65"/>
      <c r="D392"/>
    </row>
    <row r="393" spans="1:4" s="20" customFormat="1" ht="19.5" customHeight="1">
      <c r="A393" s="16"/>
      <c r="B393" s="65"/>
      <c r="C393" s="65"/>
      <c r="D393"/>
    </row>
    <row r="394" spans="1:4" s="20" customFormat="1" ht="19.5" customHeight="1">
      <c r="A394" s="16"/>
      <c r="B394" s="65"/>
      <c r="C394" s="65"/>
      <c r="D394"/>
    </row>
    <row r="395" spans="1:4" s="20" customFormat="1" ht="19.5" customHeight="1">
      <c r="A395" s="16"/>
      <c r="B395" s="65"/>
      <c r="C395" s="65"/>
      <c r="D395"/>
    </row>
    <row r="396" spans="1:4" s="20" customFormat="1" ht="19.5" customHeight="1">
      <c r="A396" s="16"/>
      <c r="B396" s="65"/>
      <c r="C396" s="65"/>
      <c r="D396"/>
    </row>
    <row r="397" spans="1:4" s="20" customFormat="1" ht="19.5" customHeight="1">
      <c r="A397" s="16"/>
      <c r="B397" s="65"/>
      <c r="C397" s="65"/>
      <c r="D397"/>
    </row>
  </sheetData>
  <sheetProtection/>
  <printOptions horizontalCentered="1" verticalCentered="1"/>
  <pageMargins left="0.75" right="0.75" top="1" bottom="1" header="0.5" footer="0.5"/>
  <pageSetup fitToHeight="1" fitToWidth="1" horizontalDpi="300" verticalDpi="300" orientation="portrait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0"/>
  <sheetViews>
    <sheetView zoomScalePageLayoutView="0" workbookViewId="0" topLeftCell="A1">
      <pane xSplit="1" ySplit="1" topLeftCell="B2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8.8515625" defaultRowHeight="19.5" customHeight="1"/>
  <cols>
    <col min="1" max="1" width="9.140625" style="20" customWidth="1"/>
    <col min="2" max="2" width="20.421875" style="20" bestFit="1" customWidth="1"/>
    <col min="3" max="3" width="9.140625" style="20" customWidth="1"/>
  </cols>
  <sheetData>
    <row r="1" spans="1:10" s="20" customFormat="1" ht="19.5" customHeight="1">
      <c r="A1" s="64" t="s">
        <v>150</v>
      </c>
      <c r="D1"/>
      <c r="E1"/>
      <c r="F1"/>
      <c r="G1"/>
      <c r="H1"/>
      <c r="I1"/>
      <c r="J1"/>
    </row>
    <row r="2" spans="1:10" s="20" customFormat="1" ht="19.5" customHeight="1">
      <c r="A2" s="20">
        <v>1</v>
      </c>
      <c r="C2"/>
      <c r="D2"/>
      <c r="E2"/>
      <c r="F2"/>
      <c r="G2"/>
      <c r="H2"/>
      <c r="I2"/>
      <c r="J2"/>
    </row>
    <row r="3" spans="1:10" s="20" customFormat="1" ht="19.5" customHeight="1">
      <c r="A3" s="20">
        <v>2</v>
      </c>
      <c r="C3"/>
      <c r="D3"/>
      <c r="E3"/>
      <c r="F3"/>
      <c r="G3"/>
      <c r="H3"/>
      <c r="I3"/>
      <c r="J3"/>
    </row>
    <row r="4" spans="1:10" s="20" customFormat="1" ht="19.5" customHeight="1">
      <c r="A4" s="20">
        <v>3</v>
      </c>
      <c r="C4"/>
      <c r="D4"/>
      <c r="E4"/>
      <c r="F4"/>
      <c r="G4"/>
      <c r="H4"/>
      <c r="I4"/>
      <c r="J4"/>
    </row>
    <row r="5" spans="1:10" s="20" customFormat="1" ht="19.5" customHeight="1">
      <c r="A5" s="20">
        <v>4</v>
      </c>
      <c r="C5"/>
      <c r="D5"/>
      <c r="E5"/>
      <c r="F5"/>
      <c r="G5"/>
      <c r="H5"/>
      <c r="I5"/>
      <c r="J5"/>
    </row>
    <row r="6" spans="1:10" s="20" customFormat="1" ht="19.5" customHeight="1">
      <c r="A6" s="20">
        <v>5</v>
      </c>
      <c r="C6"/>
      <c r="D6"/>
      <c r="E6"/>
      <c r="F6"/>
      <c r="G6"/>
      <c r="H6"/>
      <c r="I6"/>
      <c r="J6"/>
    </row>
    <row r="7" spans="1:10" s="20" customFormat="1" ht="19.5" customHeight="1">
      <c r="A7" s="20">
        <v>6</v>
      </c>
      <c r="C7"/>
      <c r="D7"/>
      <c r="E7"/>
      <c r="F7"/>
      <c r="G7"/>
      <c r="H7"/>
      <c r="I7"/>
      <c r="J7"/>
    </row>
    <row r="8" spans="1:10" s="20" customFormat="1" ht="19.5" customHeight="1">
      <c r="A8" s="20">
        <v>7</v>
      </c>
      <c r="C8"/>
      <c r="D8"/>
      <c r="E8"/>
      <c r="F8"/>
      <c r="G8"/>
      <c r="H8"/>
      <c r="I8"/>
      <c r="J8"/>
    </row>
    <row r="9" spans="1:10" s="20" customFormat="1" ht="19.5" customHeight="1">
      <c r="A9" s="20">
        <v>8</v>
      </c>
      <c r="C9"/>
      <c r="D9"/>
      <c r="E9"/>
      <c r="F9"/>
      <c r="G9"/>
      <c r="H9"/>
      <c r="I9"/>
      <c r="J9"/>
    </row>
    <row r="10" spans="1:10" s="20" customFormat="1" ht="19.5" customHeight="1">
      <c r="A10" s="20">
        <v>9</v>
      </c>
      <c r="C10"/>
      <c r="D10"/>
      <c r="E10"/>
      <c r="F10"/>
      <c r="G10"/>
      <c r="H10"/>
      <c r="I10"/>
      <c r="J10"/>
    </row>
    <row r="11" spans="1:10" s="20" customFormat="1" ht="19.5" customHeight="1">
      <c r="A11" s="20">
        <v>10</v>
      </c>
      <c r="C11"/>
      <c r="D11"/>
      <c r="E11"/>
      <c r="F11"/>
      <c r="G11"/>
      <c r="H11"/>
      <c r="I11"/>
      <c r="J11"/>
    </row>
    <row r="12" spans="1:10" s="20" customFormat="1" ht="19.5" customHeight="1">
      <c r="A12" s="20">
        <v>11</v>
      </c>
      <c r="C12"/>
      <c r="D12"/>
      <c r="E12"/>
      <c r="F12"/>
      <c r="G12"/>
      <c r="H12"/>
      <c r="I12"/>
      <c r="J12"/>
    </row>
    <row r="13" spans="1:10" s="20" customFormat="1" ht="19.5" customHeight="1">
      <c r="A13" s="20">
        <v>12</v>
      </c>
      <c r="C13"/>
      <c r="D13"/>
      <c r="E13"/>
      <c r="F13"/>
      <c r="G13"/>
      <c r="H13"/>
      <c r="I13"/>
      <c r="J13"/>
    </row>
    <row r="14" spans="1:10" s="20" customFormat="1" ht="19.5" customHeight="1">
      <c r="A14" s="20">
        <v>13</v>
      </c>
      <c r="C14"/>
      <c r="D14"/>
      <c r="E14"/>
      <c r="F14"/>
      <c r="G14"/>
      <c r="H14"/>
      <c r="I14"/>
      <c r="J14"/>
    </row>
    <row r="15" spans="1:10" s="20" customFormat="1" ht="19.5" customHeight="1">
      <c r="A15" s="20">
        <v>14</v>
      </c>
      <c r="C15"/>
      <c r="D15"/>
      <c r="E15"/>
      <c r="F15"/>
      <c r="G15"/>
      <c r="H15"/>
      <c r="I15"/>
      <c r="J15"/>
    </row>
    <row r="16" spans="1:10" s="20" customFormat="1" ht="19.5" customHeight="1">
      <c r="A16" s="20">
        <v>15</v>
      </c>
      <c r="C16"/>
      <c r="D16"/>
      <c r="E16"/>
      <c r="F16"/>
      <c r="G16"/>
      <c r="H16"/>
      <c r="I16"/>
      <c r="J16"/>
    </row>
    <row r="17" spans="1:10" s="20" customFormat="1" ht="19.5" customHeight="1">
      <c r="A17" s="20">
        <v>16</v>
      </c>
      <c r="C17"/>
      <c r="D17"/>
      <c r="E17"/>
      <c r="F17"/>
      <c r="G17"/>
      <c r="H17"/>
      <c r="I17"/>
      <c r="J17"/>
    </row>
    <row r="18" spans="1:10" s="20" customFormat="1" ht="19.5" customHeight="1">
      <c r="A18" s="20">
        <v>17</v>
      </c>
      <c r="C18"/>
      <c r="D18"/>
      <c r="E18"/>
      <c r="F18"/>
      <c r="G18"/>
      <c r="H18"/>
      <c r="I18"/>
      <c r="J18"/>
    </row>
    <row r="19" spans="1:10" s="20" customFormat="1" ht="19.5" customHeight="1">
      <c r="A19" s="20">
        <v>18</v>
      </c>
      <c r="B19" s="24"/>
      <c r="C19" s="2"/>
      <c r="D19"/>
      <c r="E19"/>
      <c r="F19"/>
      <c r="G19"/>
      <c r="H19"/>
      <c r="I19"/>
      <c r="J19"/>
    </row>
    <row r="20" spans="1:10" s="20" customFormat="1" ht="19.5" customHeight="1">
      <c r="A20" s="20">
        <v>19</v>
      </c>
      <c r="C20"/>
      <c r="D20"/>
      <c r="E20"/>
      <c r="F20"/>
      <c r="G20"/>
      <c r="H20"/>
      <c r="I20"/>
      <c r="J20"/>
    </row>
    <row r="21" spans="1:10" s="20" customFormat="1" ht="19.5" customHeight="1">
      <c r="A21" s="20">
        <v>20</v>
      </c>
      <c r="C21"/>
      <c r="D21"/>
      <c r="E21"/>
      <c r="F21"/>
      <c r="G21"/>
      <c r="H21"/>
      <c r="I21"/>
      <c r="J21"/>
    </row>
    <row r="22" spans="1:10" s="20" customFormat="1" ht="19.5" customHeight="1">
      <c r="A22" s="20">
        <v>21</v>
      </c>
      <c r="C22"/>
      <c r="D22"/>
      <c r="E22"/>
      <c r="F22"/>
      <c r="G22"/>
      <c r="H22"/>
      <c r="I22"/>
      <c r="J22"/>
    </row>
    <row r="23" spans="1:10" s="20" customFormat="1" ht="19.5" customHeight="1">
      <c r="A23" s="20">
        <v>22</v>
      </c>
      <c r="C23"/>
      <c r="D23"/>
      <c r="E23"/>
      <c r="F23"/>
      <c r="G23"/>
      <c r="H23"/>
      <c r="I23"/>
      <c r="J23"/>
    </row>
    <row r="24" spans="1:10" s="20" customFormat="1" ht="19.5" customHeight="1">
      <c r="A24" s="20">
        <v>23</v>
      </c>
      <c r="C24"/>
      <c r="D24"/>
      <c r="E24"/>
      <c r="F24"/>
      <c r="G24"/>
      <c r="H24"/>
      <c r="I24"/>
      <c r="J24"/>
    </row>
    <row r="25" spans="1:10" s="20" customFormat="1" ht="19.5" customHeight="1">
      <c r="A25" s="20">
        <v>24</v>
      </c>
      <c r="C25"/>
      <c r="D25"/>
      <c r="E25"/>
      <c r="F25"/>
      <c r="G25"/>
      <c r="H25"/>
      <c r="I25"/>
      <c r="J25"/>
    </row>
    <row r="26" spans="1:10" s="20" customFormat="1" ht="19.5" customHeight="1">
      <c r="A26" s="20">
        <v>25</v>
      </c>
      <c r="C26"/>
      <c r="D26"/>
      <c r="E26"/>
      <c r="F26"/>
      <c r="G26"/>
      <c r="H26"/>
      <c r="I26"/>
      <c r="J26"/>
    </row>
    <row r="27" spans="1:10" s="20" customFormat="1" ht="19.5" customHeight="1">
      <c r="A27" s="20">
        <v>26</v>
      </c>
      <c r="C27"/>
      <c r="D27"/>
      <c r="E27"/>
      <c r="F27"/>
      <c r="G27"/>
      <c r="H27"/>
      <c r="I27"/>
      <c r="J27"/>
    </row>
    <row r="28" spans="1:10" s="20" customFormat="1" ht="19.5" customHeight="1">
      <c r="A28" s="20">
        <v>27</v>
      </c>
      <c r="C28"/>
      <c r="D28"/>
      <c r="E28"/>
      <c r="F28"/>
      <c r="G28"/>
      <c r="H28"/>
      <c r="I28"/>
      <c r="J28"/>
    </row>
    <row r="29" spans="1:3" ht="19.5" customHeight="1">
      <c r="A29" s="20">
        <v>28</v>
      </c>
      <c r="C29"/>
    </row>
    <row r="30" spans="1:3" ht="19.5" customHeight="1">
      <c r="A30" s="20">
        <v>29</v>
      </c>
      <c r="C30"/>
    </row>
    <row r="31" spans="1:3" ht="19.5" customHeight="1">
      <c r="A31" s="20">
        <v>30</v>
      </c>
      <c r="C31"/>
    </row>
    <row r="32" spans="1:3" ht="19.5" customHeight="1">
      <c r="A32" s="20">
        <v>31</v>
      </c>
      <c r="C32"/>
    </row>
    <row r="33" spans="1:3" ht="19.5" customHeight="1">
      <c r="A33" s="20">
        <v>32</v>
      </c>
      <c r="C33"/>
    </row>
    <row r="34" spans="1:3" ht="19.5" customHeight="1">
      <c r="A34" s="20">
        <v>33</v>
      </c>
      <c r="C34"/>
    </row>
    <row r="35" spans="1:3" ht="19.5" customHeight="1">
      <c r="A35" s="20">
        <v>34</v>
      </c>
      <c r="C35"/>
    </row>
    <row r="36" spans="1:3" s="2" customFormat="1" ht="19.5" customHeight="1">
      <c r="A36" s="20">
        <v>35</v>
      </c>
      <c r="B36" s="20"/>
      <c r="C36"/>
    </row>
    <row r="37" spans="1:3" ht="19.5" customHeight="1">
      <c r="A37" s="24">
        <v>36</v>
      </c>
      <c r="C37"/>
    </row>
    <row r="38" spans="1:3" ht="19.5" customHeight="1">
      <c r="A38" s="24">
        <v>37</v>
      </c>
      <c r="B38" s="24"/>
      <c r="C38" s="2"/>
    </row>
    <row r="39" spans="1:3" ht="19.5" customHeight="1">
      <c r="A39" s="24">
        <v>38</v>
      </c>
      <c r="C39"/>
    </row>
    <row r="40" spans="1:3" ht="19.5" customHeight="1">
      <c r="A40" s="24">
        <v>39</v>
      </c>
      <c r="C40"/>
    </row>
    <row r="41" spans="1:3" ht="19.5" customHeight="1">
      <c r="A41" s="24">
        <v>40</v>
      </c>
      <c r="C41"/>
    </row>
    <row r="42" spans="1:3" ht="19.5" customHeight="1">
      <c r="A42" s="24">
        <v>41</v>
      </c>
      <c r="C42"/>
    </row>
    <row r="43" spans="1:3" ht="19.5" customHeight="1">
      <c r="A43" s="24">
        <v>42</v>
      </c>
      <c r="C43"/>
    </row>
    <row r="44" spans="1:3" ht="19.5" customHeight="1">
      <c r="A44" s="24">
        <v>43</v>
      </c>
      <c r="C44"/>
    </row>
    <row r="45" spans="1:3" ht="19.5" customHeight="1">
      <c r="A45" s="24">
        <v>44</v>
      </c>
      <c r="C45"/>
    </row>
    <row r="46" spans="1:3" ht="19.5" customHeight="1">
      <c r="A46" s="24">
        <v>45</v>
      </c>
      <c r="C46"/>
    </row>
    <row r="47" spans="1:3" ht="19.5" customHeight="1">
      <c r="A47" s="20">
        <v>46</v>
      </c>
      <c r="C47"/>
    </row>
    <row r="48" spans="2:3" ht="19.5" customHeight="1">
      <c r="B48" s="20" t="s">
        <v>102</v>
      </c>
      <c r="C48" s="20">
        <f>SUM(C2:C47)</f>
        <v>0</v>
      </c>
    </row>
    <row r="51" spans="1:2" s="2" customFormat="1" ht="19.5" customHeight="1">
      <c r="A51" s="24"/>
      <c r="B51" s="24"/>
    </row>
    <row r="59" spans="1:2" s="2" customFormat="1" ht="19.5" customHeight="1">
      <c r="A59" s="24"/>
      <c r="B59" s="24"/>
    </row>
    <row r="60" spans="1:2" s="3" customFormat="1" ht="19.5" customHeight="1">
      <c r="A60" s="9"/>
      <c r="B60" s="9"/>
    </row>
    <row r="62" spans="1:2" s="1" customFormat="1" ht="19.5" customHeight="1">
      <c r="A62" s="6"/>
      <c r="B62" s="6"/>
    </row>
    <row r="70" spans="4:10" s="20" customFormat="1" ht="19.5" customHeight="1">
      <c r="D70"/>
      <c r="E70"/>
      <c r="F70"/>
      <c r="G70"/>
      <c r="H70"/>
      <c r="I70"/>
      <c r="J70"/>
    </row>
    <row r="71" spans="4:10" s="20" customFormat="1" ht="19.5" customHeight="1">
      <c r="D71"/>
      <c r="E71"/>
      <c r="F71"/>
      <c r="G71"/>
      <c r="H71"/>
      <c r="I71"/>
      <c r="J71"/>
    </row>
    <row r="72" spans="4:10" s="20" customFormat="1" ht="19.5" customHeight="1">
      <c r="D72"/>
      <c r="E72"/>
      <c r="F72"/>
      <c r="G72"/>
      <c r="H72"/>
      <c r="I72"/>
      <c r="J72"/>
    </row>
    <row r="73" spans="4:10" s="20" customFormat="1" ht="19.5" customHeight="1">
      <c r="D73"/>
      <c r="E73"/>
      <c r="F73"/>
      <c r="G73"/>
      <c r="H73"/>
      <c r="I73"/>
      <c r="J73"/>
    </row>
    <row r="74" spans="4:10" s="20" customFormat="1" ht="19.5" customHeight="1">
      <c r="D74"/>
      <c r="E74"/>
      <c r="F74"/>
      <c r="G74"/>
      <c r="H74"/>
      <c r="I74"/>
      <c r="J74"/>
    </row>
    <row r="75" spans="4:10" s="20" customFormat="1" ht="19.5" customHeight="1">
      <c r="D75"/>
      <c r="E75"/>
      <c r="F75"/>
      <c r="G75"/>
      <c r="H75"/>
      <c r="I75"/>
      <c r="J75"/>
    </row>
    <row r="76" spans="4:10" s="20" customFormat="1" ht="19.5" customHeight="1">
      <c r="D76"/>
      <c r="E76"/>
      <c r="F76"/>
      <c r="G76"/>
      <c r="H76"/>
      <c r="I76"/>
      <c r="J76"/>
    </row>
    <row r="77" spans="4:10" s="20" customFormat="1" ht="19.5" customHeight="1">
      <c r="D77"/>
      <c r="E77"/>
      <c r="F77"/>
      <c r="G77"/>
      <c r="H77"/>
      <c r="I77"/>
      <c r="J77"/>
    </row>
    <row r="78" spans="4:10" s="20" customFormat="1" ht="19.5" customHeight="1">
      <c r="D78"/>
      <c r="E78"/>
      <c r="F78"/>
      <c r="G78"/>
      <c r="H78"/>
      <c r="I78"/>
      <c r="J78"/>
    </row>
    <row r="79" spans="4:10" s="20" customFormat="1" ht="19.5" customHeight="1">
      <c r="D79"/>
      <c r="E79"/>
      <c r="F79"/>
      <c r="G79"/>
      <c r="H79"/>
      <c r="I79"/>
      <c r="J79"/>
    </row>
    <row r="80" spans="4:10" s="20" customFormat="1" ht="19.5" customHeight="1">
      <c r="D80"/>
      <c r="E80"/>
      <c r="F80"/>
      <c r="G80"/>
      <c r="H80"/>
      <c r="I80"/>
      <c r="J80"/>
    </row>
    <row r="81" spans="4:10" s="20" customFormat="1" ht="19.5" customHeight="1">
      <c r="D81"/>
      <c r="E81"/>
      <c r="F81"/>
      <c r="G81"/>
      <c r="H81"/>
      <c r="I81"/>
      <c r="J81"/>
    </row>
    <row r="82" spans="4:10" s="20" customFormat="1" ht="19.5" customHeight="1">
      <c r="D82"/>
      <c r="E82"/>
      <c r="F82"/>
      <c r="G82"/>
      <c r="H82"/>
      <c r="I82"/>
      <c r="J82"/>
    </row>
    <row r="83" spans="4:10" s="20" customFormat="1" ht="19.5" customHeight="1">
      <c r="D83"/>
      <c r="E83"/>
      <c r="F83"/>
      <c r="G83"/>
      <c r="H83"/>
      <c r="I83"/>
      <c r="J83"/>
    </row>
    <row r="84" spans="4:10" s="20" customFormat="1" ht="19.5" customHeight="1">
      <c r="D84"/>
      <c r="E84"/>
      <c r="F84"/>
      <c r="G84"/>
      <c r="H84"/>
      <c r="I84"/>
      <c r="J84"/>
    </row>
    <row r="85" spans="4:10" s="20" customFormat="1" ht="19.5" customHeight="1">
      <c r="D85"/>
      <c r="E85"/>
      <c r="F85"/>
      <c r="G85"/>
      <c r="H85"/>
      <c r="I85"/>
      <c r="J85"/>
    </row>
    <row r="86" spans="4:10" s="20" customFormat="1" ht="19.5" customHeight="1">
      <c r="D86"/>
      <c r="E86"/>
      <c r="F86"/>
      <c r="G86"/>
      <c r="H86"/>
      <c r="I86"/>
      <c r="J86"/>
    </row>
    <row r="87" spans="4:10" s="20" customFormat="1" ht="19.5" customHeight="1">
      <c r="D87"/>
      <c r="E87"/>
      <c r="F87"/>
      <c r="G87"/>
      <c r="H87"/>
      <c r="I87"/>
      <c r="J87"/>
    </row>
    <row r="88" spans="4:10" s="20" customFormat="1" ht="19.5" customHeight="1">
      <c r="D88"/>
      <c r="E88"/>
      <c r="F88"/>
      <c r="G88"/>
      <c r="H88"/>
      <c r="I88"/>
      <c r="J88"/>
    </row>
    <row r="89" spans="4:10" s="20" customFormat="1" ht="19.5" customHeight="1">
      <c r="D89"/>
      <c r="E89"/>
      <c r="F89"/>
      <c r="G89"/>
      <c r="H89"/>
      <c r="I89"/>
      <c r="J89"/>
    </row>
    <row r="90" spans="4:10" s="20" customFormat="1" ht="19.5" customHeight="1">
      <c r="D90"/>
      <c r="E90"/>
      <c r="F90"/>
      <c r="G90"/>
      <c r="H90"/>
      <c r="I90"/>
      <c r="J90"/>
    </row>
    <row r="91" spans="4:10" s="20" customFormat="1" ht="19.5" customHeight="1">
      <c r="D91"/>
      <c r="E91"/>
      <c r="F91"/>
      <c r="G91"/>
      <c r="H91"/>
      <c r="I91"/>
      <c r="J91"/>
    </row>
    <row r="92" spans="4:10" s="20" customFormat="1" ht="19.5" customHeight="1">
      <c r="D92"/>
      <c r="E92"/>
      <c r="F92"/>
      <c r="G92"/>
      <c r="H92"/>
      <c r="I92"/>
      <c r="J92"/>
    </row>
    <row r="93" spans="4:10" s="20" customFormat="1" ht="19.5" customHeight="1">
      <c r="D93"/>
      <c r="E93"/>
      <c r="F93"/>
      <c r="G93"/>
      <c r="H93"/>
      <c r="I93"/>
      <c r="J93"/>
    </row>
    <row r="94" spans="4:10" s="20" customFormat="1" ht="19.5" customHeight="1">
      <c r="D94"/>
      <c r="E94"/>
      <c r="F94"/>
      <c r="G94"/>
      <c r="H94"/>
      <c r="I94"/>
      <c r="J94"/>
    </row>
    <row r="95" spans="4:10" s="20" customFormat="1" ht="19.5" customHeight="1">
      <c r="D95"/>
      <c r="E95"/>
      <c r="F95"/>
      <c r="G95"/>
      <c r="H95"/>
      <c r="I95"/>
      <c r="J95"/>
    </row>
    <row r="96" spans="4:10" s="20" customFormat="1" ht="19.5" customHeight="1">
      <c r="D96"/>
      <c r="E96"/>
      <c r="F96"/>
      <c r="G96"/>
      <c r="H96"/>
      <c r="I96"/>
      <c r="J96"/>
    </row>
    <row r="97" spans="4:10" s="20" customFormat="1" ht="19.5" customHeight="1">
      <c r="D97"/>
      <c r="E97"/>
      <c r="F97"/>
      <c r="G97"/>
      <c r="H97"/>
      <c r="I97"/>
      <c r="J97"/>
    </row>
    <row r="98" spans="4:10" s="20" customFormat="1" ht="19.5" customHeight="1">
      <c r="D98"/>
      <c r="E98"/>
      <c r="F98"/>
      <c r="G98"/>
      <c r="H98"/>
      <c r="I98"/>
      <c r="J98"/>
    </row>
    <row r="99" spans="4:10" s="20" customFormat="1" ht="19.5" customHeight="1">
      <c r="D99"/>
      <c r="E99"/>
      <c r="F99"/>
      <c r="G99"/>
      <c r="H99"/>
      <c r="I99"/>
      <c r="J99"/>
    </row>
    <row r="100" spans="4:10" s="20" customFormat="1" ht="19.5" customHeight="1">
      <c r="D100"/>
      <c r="E100"/>
      <c r="F100"/>
      <c r="G100"/>
      <c r="H100"/>
      <c r="I100"/>
      <c r="J100"/>
    </row>
    <row r="101" spans="4:10" s="20" customFormat="1" ht="19.5" customHeight="1">
      <c r="D101"/>
      <c r="E101"/>
      <c r="F101"/>
      <c r="G101"/>
      <c r="H101"/>
      <c r="I101"/>
      <c r="J101"/>
    </row>
    <row r="102" spans="4:10" s="20" customFormat="1" ht="19.5" customHeight="1">
      <c r="D102"/>
      <c r="E102"/>
      <c r="F102"/>
      <c r="G102"/>
      <c r="H102"/>
      <c r="I102"/>
      <c r="J102"/>
    </row>
    <row r="103" spans="4:10" s="20" customFormat="1" ht="19.5" customHeight="1">
      <c r="D103"/>
      <c r="E103"/>
      <c r="F103"/>
      <c r="G103"/>
      <c r="H103"/>
      <c r="I103"/>
      <c r="J103"/>
    </row>
    <row r="104" spans="4:10" s="20" customFormat="1" ht="19.5" customHeight="1">
      <c r="D104"/>
      <c r="E104"/>
      <c r="F104"/>
      <c r="G104"/>
      <c r="H104"/>
      <c r="I104"/>
      <c r="J104"/>
    </row>
    <row r="105" spans="4:10" s="20" customFormat="1" ht="19.5" customHeight="1">
      <c r="D105"/>
      <c r="E105"/>
      <c r="F105"/>
      <c r="G105"/>
      <c r="H105"/>
      <c r="I105"/>
      <c r="J105"/>
    </row>
    <row r="106" spans="4:10" s="20" customFormat="1" ht="19.5" customHeight="1">
      <c r="D106"/>
      <c r="E106"/>
      <c r="F106"/>
      <c r="G106"/>
      <c r="H106"/>
      <c r="I106"/>
      <c r="J106"/>
    </row>
    <row r="107" spans="4:10" s="20" customFormat="1" ht="19.5" customHeight="1">
      <c r="D107"/>
      <c r="E107"/>
      <c r="F107"/>
      <c r="G107"/>
      <c r="H107"/>
      <c r="I107"/>
      <c r="J107"/>
    </row>
    <row r="108" spans="4:10" s="20" customFormat="1" ht="19.5" customHeight="1">
      <c r="D108"/>
      <c r="E108"/>
      <c r="F108"/>
      <c r="G108"/>
      <c r="H108"/>
      <c r="I108"/>
      <c r="J108"/>
    </row>
    <row r="109" spans="4:10" s="20" customFormat="1" ht="19.5" customHeight="1">
      <c r="D109"/>
      <c r="E109"/>
      <c r="F109"/>
      <c r="G109"/>
      <c r="H109"/>
      <c r="I109"/>
      <c r="J109"/>
    </row>
    <row r="110" spans="4:10" s="20" customFormat="1" ht="19.5" customHeight="1">
      <c r="D110"/>
      <c r="E110"/>
      <c r="F110"/>
      <c r="G110"/>
      <c r="H110"/>
      <c r="I110"/>
      <c r="J110"/>
    </row>
    <row r="111" spans="4:10" s="20" customFormat="1" ht="19.5" customHeight="1">
      <c r="D111"/>
      <c r="E111"/>
      <c r="F111"/>
      <c r="G111"/>
      <c r="H111"/>
      <c r="I111"/>
      <c r="J111"/>
    </row>
    <row r="112" spans="4:10" s="20" customFormat="1" ht="19.5" customHeight="1">
      <c r="D112"/>
      <c r="E112"/>
      <c r="F112"/>
      <c r="G112"/>
      <c r="H112"/>
      <c r="I112"/>
      <c r="J112"/>
    </row>
    <row r="113" spans="4:10" s="20" customFormat="1" ht="19.5" customHeight="1">
      <c r="D113"/>
      <c r="E113"/>
      <c r="F113"/>
      <c r="G113"/>
      <c r="H113"/>
      <c r="I113"/>
      <c r="J113"/>
    </row>
    <row r="114" spans="4:10" s="20" customFormat="1" ht="19.5" customHeight="1">
      <c r="D114"/>
      <c r="E114"/>
      <c r="F114"/>
      <c r="G114"/>
      <c r="H114"/>
      <c r="I114"/>
      <c r="J114"/>
    </row>
    <row r="115" spans="4:10" s="20" customFormat="1" ht="19.5" customHeight="1">
      <c r="D115"/>
      <c r="E115"/>
      <c r="F115"/>
      <c r="G115"/>
      <c r="H115"/>
      <c r="I115"/>
      <c r="J115"/>
    </row>
    <row r="116" spans="4:10" s="20" customFormat="1" ht="19.5" customHeight="1">
      <c r="D116"/>
      <c r="E116"/>
      <c r="F116"/>
      <c r="G116"/>
      <c r="H116"/>
      <c r="I116"/>
      <c r="J116"/>
    </row>
    <row r="117" spans="4:10" s="20" customFormat="1" ht="19.5" customHeight="1">
      <c r="D117"/>
      <c r="E117"/>
      <c r="F117"/>
      <c r="G117"/>
      <c r="H117"/>
      <c r="I117"/>
      <c r="J117"/>
    </row>
    <row r="118" spans="4:10" s="20" customFormat="1" ht="19.5" customHeight="1">
      <c r="D118"/>
      <c r="E118"/>
      <c r="F118"/>
      <c r="G118"/>
      <c r="H118"/>
      <c r="I118"/>
      <c r="J118"/>
    </row>
    <row r="119" spans="4:10" s="20" customFormat="1" ht="19.5" customHeight="1">
      <c r="D119"/>
      <c r="E119"/>
      <c r="F119"/>
      <c r="G119"/>
      <c r="H119"/>
      <c r="I119"/>
      <c r="J119"/>
    </row>
    <row r="120" spans="4:10" s="20" customFormat="1" ht="19.5" customHeight="1">
      <c r="D120"/>
      <c r="E120"/>
      <c r="F120"/>
      <c r="G120"/>
      <c r="H120"/>
      <c r="I120"/>
      <c r="J120"/>
    </row>
    <row r="121" spans="4:10" s="20" customFormat="1" ht="19.5" customHeight="1">
      <c r="D121"/>
      <c r="E121"/>
      <c r="F121"/>
      <c r="G121"/>
      <c r="H121"/>
      <c r="I121"/>
      <c r="J121"/>
    </row>
    <row r="122" spans="4:10" s="20" customFormat="1" ht="19.5" customHeight="1">
      <c r="D122"/>
      <c r="E122"/>
      <c r="F122"/>
      <c r="G122"/>
      <c r="H122"/>
      <c r="I122"/>
      <c r="J122"/>
    </row>
    <row r="123" spans="4:10" s="20" customFormat="1" ht="19.5" customHeight="1">
      <c r="D123"/>
      <c r="E123"/>
      <c r="F123"/>
      <c r="G123"/>
      <c r="H123"/>
      <c r="I123"/>
      <c r="J123"/>
    </row>
    <row r="124" spans="4:10" s="20" customFormat="1" ht="19.5" customHeight="1">
      <c r="D124"/>
      <c r="E124"/>
      <c r="F124"/>
      <c r="G124"/>
      <c r="H124"/>
      <c r="I124"/>
      <c r="J124"/>
    </row>
    <row r="125" spans="4:10" s="20" customFormat="1" ht="19.5" customHeight="1">
      <c r="D125"/>
      <c r="E125"/>
      <c r="F125"/>
      <c r="G125"/>
      <c r="H125"/>
      <c r="I125"/>
      <c r="J125"/>
    </row>
    <row r="126" spans="4:10" s="20" customFormat="1" ht="19.5" customHeight="1">
      <c r="D126"/>
      <c r="E126"/>
      <c r="F126"/>
      <c r="G126"/>
      <c r="H126"/>
      <c r="I126"/>
      <c r="J126"/>
    </row>
    <row r="127" spans="4:10" s="20" customFormat="1" ht="19.5" customHeight="1">
      <c r="D127"/>
      <c r="E127"/>
      <c r="F127"/>
      <c r="G127"/>
      <c r="H127"/>
      <c r="I127"/>
      <c r="J127"/>
    </row>
    <row r="128" spans="4:10" s="20" customFormat="1" ht="19.5" customHeight="1">
      <c r="D128"/>
      <c r="E128"/>
      <c r="F128"/>
      <c r="G128"/>
      <c r="H128"/>
      <c r="I128"/>
      <c r="J128"/>
    </row>
    <row r="129" spans="4:10" s="20" customFormat="1" ht="19.5" customHeight="1">
      <c r="D129"/>
      <c r="E129"/>
      <c r="F129"/>
      <c r="G129"/>
      <c r="H129"/>
      <c r="I129"/>
      <c r="J129"/>
    </row>
    <row r="130" spans="4:10" s="20" customFormat="1" ht="19.5" customHeight="1">
      <c r="D130"/>
      <c r="E130"/>
      <c r="F130"/>
      <c r="G130"/>
      <c r="H130"/>
      <c r="I130"/>
      <c r="J130"/>
    </row>
    <row r="131" spans="4:10" s="20" customFormat="1" ht="19.5" customHeight="1">
      <c r="D131"/>
      <c r="E131"/>
      <c r="F131"/>
      <c r="G131"/>
      <c r="H131"/>
      <c r="I131"/>
      <c r="J131"/>
    </row>
    <row r="132" spans="4:10" s="20" customFormat="1" ht="19.5" customHeight="1">
      <c r="D132"/>
      <c r="E132"/>
      <c r="F132"/>
      <c r="G132"/>
      <c r="H132"/>
      <c r="I132"/>
      <c r="J132"/>
    </row>
    <row r="133" spans="4:10" s="20" customFormat="1" ht="19.5" customHeight="1">
      <c r="D133"/>
      <c r="E133"/>
      <c r="F133"/>
      <c r="G133"/>
      <c r="H133"/>
      <c r="I133"/>
      <c r="J133"/>
    </row>
    <row r="134" spans="4:10" s="20" customFormat="1" ht="19.5" customHeight="1">
      <c r="D134"/>
      <c r="E134"/>
      <c r="F134"/>
      <c r="G134"/>
      <c r="H134"/>
      <c r="I134"/>
      <c r="J134"/>
    </row>
    <row r="135" spans="4:10" s="20" customFormat="1" ht="19.5" customHeight="1">
      <c r="D135"/>
      <c r="E135"/>
      <c r="F135"/>
      <c r="G135"/>
      <c r="H135"/>
      <c r="I135"/>
      <c r="J135"/>
    </row>
    <row r="136" spans="4:10" s="20" customFormat="1" ht="19.5" customHeight="1">
      <c r="D136"/>
      <c r="E136"/>
      <c r="F136"/>
      <c r="G136"/>
      <c r="H136"/>
      <c r="I136"/>
      <c r="J136"/>
    </row>
    <row r="137" spans="4:10" s="20" customFormat="1" ht="19.5" customHeight="1">
      <c r="D137"/>
      <c r="E137"/>
      <c r="F137"/>
      <c r="G137"/>
      <c r="H137"/>
      <c r="I137"/>
      <c r="J137"/>
    </row>
    <row r="138" spans="4:10" s="20" customFormat="1" ht="19.5" customHeight="1">
      <c r="D138"/>
      <c r="E138"/>
      <c r="F138"/>
      <c r="G138"/>
      <c r="H138"/>
      <c r="I138"/>
      <c r="J138"/>
    </row>
    <row r="139" spans="4:10" s="20" customFormat="1" ht="19.5" customHeight="1">
      <c r="D139"/>
      <c r="E139"/>
      <c r="F139"/>
      <c r="G139"/>
      <c r="H139"/>
      <c r="I139"/>
      <c r="J139"/>
    </row>
    <row r="140" spans="4:10" s="20" customFormat="1" ht="19.5" customHeight="1">
      <c r="D140"/>
      <c r="E140"/>
      <c r="F140"/>
      <c r="G140"/>
      <c r="H140"/>
      <c r="I140"/>
      <c r="J140"/>
    </row>
    <row r="141" spans="4:10" s="20" customFormat="1" ht="19.5" customHeight="1">
      <c r="D141"/>
      <c r="E141"/>
      <c r="F141"/>
      <c r="G141"/>
      <c r="H141"/>
      <c r="I141"/>
      <c r="J141"/>
    </row>
    <row r="142" spans="4:10" s="20" customFormat="1" ht="19.5" customHeight="1">
      <c r="D142"/>
      <c r="E142"/>
      <c r="F142"/>
      <c r="G142"/>
      <c r="H142"/>
      <c r="I142"/>
      <c r="J142"/>
    </row>
    <row r="143" spans="4:10" s="20" customFormat="1" ht="19.5" customHeight="1">
      <c r="D143"/>
      <c r="E143"/>
      <c r="F143"/>
      <c r="G143"/>
      <c r="H143"/>
      <c r="I143"/>
      <c r="J143"/>
    </row>
    <row r="144" spans="4:10" s="20" customFormat="1" ht="19.5" customHeight="1">
      <c r="D144"/>
      <c r="E144"/>
      <c r="F144"/>
      <c r="G144"/>
      <c r="H144"/>
      <c r="I144"/>
      <c r="J144"/>
    </row>
    <row r="145" spans="4:10" s="20" customFormat="1" ht="19.5" customHeight="1">
      <c r="D145"/>
      <c r="E145"/>
      <c r="F145"/>
      <c r="G145"/>
      <c r="H145"/>
      <c r="I145"/>
      <c r="J145"/>
    </row>
    <row r="146" spans="4:10" s="20" customFormat="1" ht="19.5" customHeight="1">
      <c r="D146"/>
      <c r="E146"/>
      <c r="F146"/>
      <c r="G146"/>
      <c r="H146"/>
      <c r="I146"/>
      <c r="J146"/>
    </row>
    <row r="147" spans="4:10" s="20" customFormat="1" ht="19.5" customHeight="1">
      <c r="D147"/>
      <c r="E147"/>
      <c r="F147"/>
      <c r="G147"/>
      <c r="H147"/>
      <c r="I147"/>
      <c r="J147"/>
    </row>
    <row r="148" spans="4:10" s="20" customFormat="1" ht="19.5" customHeight="1">
      <c r="D148"/>
      <c r="E148"/>
      <c r="F148"/>
      <c r="G148"/>
      <c r="H148"/>
      <c r="I148"/>
      <c r="J148"/>
    </row>
    <row r="149" spans="4:10" s="20" customFormat="1" ht="19.5" customHeight="1">
      <c r="D149"/>
      <c r="E149"/>
      <c r="F149"/>
      <c r="G149"/>
      <c r="H149"/>
      <c r="I149"/>
      <c r="J149"/>
    </row>
    <row r="150" spans="4:10" s="20" customFormat="1" ht="19.5" customHeight="1">
      <c r="D150"/>
      <c r="E150"/>
      <c r="F150"/>
      <c r="G150"/>
      <c r="H150"/>
      <c r="I150"/>
      <c r="J150"/>
    </row>
    <row r="151" spans="4:10" s="20" customFormat="1" ht="19.5" customHeight="1">
      <c r="D151"/>
      <c r="E151"/>
      <c r="F151"/>
      <c r="G151"/>
      <c r="H151"/>
      <c r="I151"/>
      <c r="J151"/>
    </row>
    <row r="152" spans="4:10" s="20" customFormat="1" ht="19.5" customHeight="1">
      <c r="D152"/>
      <c r="E152"/>
      <c r="F152"/>
      <c r="G152"/>
      <c r="H152"/>
      <c r="I152"/>
      <c r="J152"/>
    </row>
    <row r="153" spans="4:10" s="20" customFormat="1" ht="19.5" customHeight="1">
      <c r="D153"/>
      <c r="E153"/>
      <c r="F153"/>
      <c r="G153"/>
      <c r="H153"/>
      <c r="I153"/>
      <c r="J153"/>
    </row>
    <row r="154" spans="4:10" s="20" customFormat="1" ht="19.5" customHeight="1">
      <c r="D154"/>
      <c r="E154"/>
      <c r="F154"/>
      <c r="G154"/>
      <c r="H154"/>
      <c r="I154"/>
      <c r="J154"/>
    </row>
    <row r="155" spans="4:10" s="20" customFormat="1" ht="19.5" customHeight="1">
      <c r="D155"/>
      <c r="E155"/>
      <c r="F155"/>
      <c r="G155"/>
      <c r="H155"/>
      <c r="I155"/>
      <c r="J155"/>
    </row>
    <row r="156" spans="4:10" s="20" customFormat="1" ht="19.5" customHeight="1">
      <c r="D156"/>
      <c r="E156"/>
      <c r="F156"/>
      <c r="G156"/>
      <c r="H156"/>
      <c r="I156"/>
      <c r="J156"/>
    </row>
    <row r="157" spans="4:10" s="20" customFormat="1" ht="19.5" customHeight="1">
      <c r="D157"/>
      <c r="E157"/>
      <c r="F157"/>
      <c r="G157"/>
      <c r="H157"/>
      <c r="I157"/>
      <c r="J157"/>
    </row>
    <row r="158" spans="4:10" s="20" customFormat="1" ht="19.5" customHeight="1">
      <c r="D158"/>
      <c r="E158"/>
      <c r="F158"/>
      <c r="G158"/>
      <c r="H158"/>
      <c r="I158"/>
      <c r="J158"/>
    </row>
    <row r="159" spans="4:10" s="20" customFormat="1" ht="19.5" customHeight="1">
      <c r="D159"/>
      <c r="E159"/>
      <c r="F159"/>
      <c r="G159"/>
      <c r="H159"/>
      <c r="I159"/>
      <c r="J159"/>
    </row>
    <row r="160" spans="4:10" s="20" customFormat="1" ht="19.5" customHeight="1">
      <c r="D160"/>
      <c r="E160"/>
      <c r="F160"/>
      <c r="G160"/>
      <c r="H160"/>
      <c r="I160"/>
      <c r="J160"/>
    </row>
    <row r="161" spans="4:10" s="20" customFormat="1" ht="19.5" customHeight="1">
      <c r="D161"/>
      <c r="E161"/>
      <c r="F161"/>
      <c r="G161"/>
      <c r="H161"/>
      <c r="I161"/>
      <c r="J161"/>
    </row>
    <row r="162" spans="4:10" s="20" customFormat="1" ht="19.5" customHeight="1">
      <c r="D162"/>
      <c r="E162"/>
      <c r="F162"/>
      <c r="G162"/>
      <c r="H162"/>
      <c r="I162"/>
      <c r="J162"/>
    </row>
    <row r="163" spans="4:10" s="20" customFormat="1" ht="19.5" customHeight="1">
      <c r="D163"/>
      <c r="E163"/>
      <c r="F163"/>
      <c r="G163"/>
      <c r="H163"/>
      <c r="I163"/>
      <c r="J163"/>
    </row>
    <row r="164" spans="4:10" s="20" customFormat="1" ht="19.5" customHeight="1">
      <c r="D164"/>
      <c r="E164"/>
      <c r="F164"/>
      <c r="G164"/>
      <c r="H164"/>
      <c r="I164"/>
      <c r="J164"/>
    </row>
    <row r="165" spans="4:10" s="20" customFormat="1" ht="19.5" customHeight="1">
      <c r="D165"/>
      <c r="E165"/>
      <c r="F165"/>
      <c r="G165"/>
      <c r="H165"/>
      <c r="I165"/>
      <c r="J165"/>
    </row>
    <row r="166" spans="4:10" s="20" customFormat="1" ht="19.5" customHeight="1">
      <c r="D166"/>
      <c r="E166"/>
      <c r="F166"/>
      <c r="G166"/>
      <c r="H166"/>
      <c r="I166"/>
      <c r="J166"/>
    </row>
    <row r="167" spans="4:10" s="20" customFormat="1" ht="19.5" customHeight="1">
      <c r="D167"/>
      <c r="E167"/>
      <c r="F167"/>
      <c r="G167"/>
      <c r="H167"/>
      <c r="I167"/>
      <c r="J167"/>
    </row>
    <row r="168" spans="4:10" s="20" customFormat="1" ht="19.5" customHeight="1">
      <c r="D168"/>
      <c r="E168"/>
      <c r="F168"/>
      <c r="G168"/>
      <c r="H168"/>
      <c r="I168"/>
      <c r="J168"/>
    </row>
    <row r="169" spans="4:10" s="20" customFormat="1" ht="19.5" customHeight="1">
      <c r="D169"/>
      <c r="E169"/>
      <c r="F169"/>
      <c r="G169"/>
      <c r="H169"/>
      <c r="I169"/>
      <c r="J169"/>
    </row>
    <row r="170" spans="4:10" s="20" customFormat="1" ht="19.5" customHeight="1">
      <c r="D170"/>
      <c r="E170"/>
      <c r="F170"/>
      <c r="G170"/>
      <c r="H170"/>
      <c r="I170"/>
      <c r="J170"/>
    </row>
    <row r="171" spans="4:10" s="20" customFormat="1" ht="19.5" customHeight="1">
      <c r="D171"/>
      <c r="E171"/>
      <c r="F171"/>
      <c r="G171"/>
      <c r="H171"/>
      <c r="I171"/>
      <c r="J171"/>
    </row>
    <row r="172" spans="4:10" s="20" customFormat="1" ht="19.5" customHeight="1">
      <c r="D172"/>
      <c r="E172"/>
      <c r="F172"/>
      <c r="G172"/>
      <c r="H172"/>
      <c r="I172"/>
      <c r="J172"/>
    </row>
    <row r="173" spans="4:10" s="20" customFormat="1" ht="19.5" customHeight="1">
      <c r="D173"/>
      <c r="E173"/>
      <c r="F173"/>
      <c r="G173"/>
      <c r="H173"/>
      <c r="I173"/>
      <c r="J173"/>
    </row>
    <row r="174" spans="4:10" s="20" customFormat="1" ht="19.5" customHeight="1">
      <c r="D174"/>
      <c r="E174"/>
      <c r="F174"/>
      <c r="G174"/>
      <c r="H174"/>
      <c r="I174"/>
      <c r="J174"/>
    </row>
    <row r="175" spans="4:10" s="20" customFormat="1" ht="19.5" customHeight="1">
      <c r="D175"/>
      <c r="E175"/>
      <c r="F175"/>
      <c r="G175"/>
      <c r="H175"/>
      <c r="I175"/>
      <c r="J175"/>
    </row>
    <row r="176" spans="4:10" s="20" customFormat="1" ht="19.5" customHeight="1">
      <c r="D176"/>
      <c r="E176"/>
      <c r="F176"/>
      <c r="G176"/>
      <c r="H176"/>
      <c r="I176"/>
      <c r="J176"/>
    </row>
    <row r="177" spans="4:10" s="20" customFormat="1" ht="19.5" customHeight="1">
      <c r="D177"/>
      <c r="E177"/>
      <c r="F177"/>
      <c r="G177"/>
      <c r="H177"/>
      <c r="I177"/>
      <c r="J177"/>
    </row>
    <row r="178" spans="4:10" s="20" customFormat="1" ht="19.5" customHeight="1">
      <c r="D178"/>
      <c r="E178"/>
      <c r="F178"/>
      <c r="G178"/>
      <c r="H178"/>
      <c r="I178"/>
      <c r="J178"/>
    </row>
    <row r="179" spans="4:10" s="20" customFormat="1" ht="19.5" customHeight="1">
      <c r="D179"/>
      <c r="E179"/>
      <c r="F179"/>
      <c r="G179"/>
      <c r="H179"/>
      <c r="I179"/>
      <c r="J179"/>
    </row>
    <row r="180" spans="4:10" s="20" customFormat="1" ht="19.5" customHeight="1">
      <c r="D180"/>
      <c r="E180"/>
      <c r="F180"/>
      <c r="G180"/>
      <c r="H180"/>
      <c r="I180"/>
      <c r="J180"/>
    </row>
    <row r="181" spans="4:10" s="20" customFormat="1" ht="19.5" customHeight="1">
      <c r="D181"/>
      <c r="E181"/>
      <c r="F181"/>
      <c r="G181"/>
      <c r="H181"/>
      <c r="I181"/>
      <c r="J181"/>
    </row>
    <row r="182" spans="4:10" s="20" customFormat="1" ht="19.5" customHeight="1">
      <c r="D182"/>
      <c r="E182"/>
      <c r="F182"/>
      <c r="G182"/>
      <c r="H182"/>
      <c r="I182"/>
      <c r="J182"/>
    </row>
    <row r="183" spans="4:10" s="20" customFormat="1" ht="19.5" customHeight="1">
      <c r="D183"/>
      <c r="E183"/>
      <c r="F183"/>
      <c r="G183"/>
      <c r="H183"/>
      <c r="I183"/>
      <c r="J183"/>
    </row>
    <row r="184" spans="4:10" s="20" customFormat="1" ht="19.5" customHeight="1">
      <c r="D184"/>
      <c r="E184"/>
      <c r="F184"/>
      <c r="G184"/>
      <c r="H184"/>
      <c r="I184"/>
      <c r="J184"/>
    </row>
    <row r="185" spans="4:10" s="20" customFormat="1" ht="19.5" customHeight="1">
      <c r="D185"/>
      <c r="E185"/>
      <c r="F185"/>
      <c r="G185"/>
      <c r="H185"/>
      <c r="I185"/>
      <c r="J185"/>
    </row>
    <row r="186" spans="4:10" s="20" customFormat="1" ht="19.5" customHeight="1">
      <c r="D186"/>
      <c r="E186"/>
      <c r="F186"/>
      <c r="G186"/>
      <c r="H186"/>
      <c r="I186"/>
      <c r="J186"/>
    </row>
    <row r="187" spans="4:10" s="20" customFormat="1" ht="19.5" customHeight="1">
      <c r="D187"/>
      <c r="E187"/>
      <c r="F187"/>
      <c r="G187"/>
      <c r="H187"/>
      <c r="I187"/>
      <c r="J187"/>
    </row>
    <row r="188" spans="4:10" s="20" customFormat="1" ht="19.5" customHeight="1">
      <c r="D188"/>
      <c r="E188"/>
      <c r="F188"/>
      <c r="G188"/>
      <c r="H188"/>
      <c r="I188"/>
      <c r="J188"/>
    </row>
    <row r="189" spans="4:10" s="20" customFormat="1" ht="19.5" customHeight="1">
      <c r="D189"/>
      <c r="E189"/>
      <c r="F189"/>
      <c r="G189"/>
      <c r="H189"/>
      <c r="I189"/>
      <c r="J189"/>
    </row>
    <row r="190" spans="4:10" s="20" customFormat="1" ht="19.5" customHeight="1">
      <c r="D190"/>
      <c r="E190"/>
      <c r="F190"/>
      <c r="G190"/>
      <c r="H190"/>
      <c r="I190"/>
      <c r="J190"/>
    </row>
    <row r="191" spans="4:10" s="20" customFormat="1" ht="19.5" customHeight="1">
      <c r="D191"/>
      <c r="E191"/>
      <c r="F191"/>
      <c r="G191"/>
      <c r="H191"/>
      <c r="I191"/>
      <c r="J191"/>
    </row>
    <row r="192" spans="4:10" s="20" customFormat="1" ht="19.5" customHeight="1">
      <c r="D192"/>
      <c r="E192"/>
      <c r="F192"/>
      <c r="G192"/>
      <c r="H192"/>
      <c r="I192"/>
      <c r="J192"/>
    </row>
    <row r="193" spans="4:10" s="20" customFormat="1" ht="19.5" customHeight="1">
      <c r="D193"/>
      <c r="E193"/>
      <c r="F193"/>
      <c r="G193"/>
      <c r="H193"/>
      <c r="I193"/>
      <c r="J193"/>
    </row>
    <row r="194" spans="4:10" s="20" customFormat="1" ht="19.5" customHeight="1">
      <c r="D194"/>
      <c r="E194"/>
      <c r="F194"/>
      <c r="G194"/>
      <c r="H194"/>
      <c r="I194"/>
      <c r="J194"/>
    </row>
    <row r="195" spans="4:10" s="20" customFormat="1" ht="19.5" customHeight="1">
      <c r="D195"/>
      <c r="E195"/>
      <c r="F195"/>
      <c r="G195"/>
      <c r="H195"/>
      <c r="I195"/>
      <c r="J195"/>
    </row>
    <row r="196" spans="4:10" s="20" customFormat="1" ht="19.5" customHeight="1">
      <c r="D196"/>
      <c r="E196"/>
      <c r="F196"/>
      <c r="G196"/>
      <c r="H196"/>
      <c r="I196"/>
      <c r="J196"/>
    </row>
    <row r="197" spans="4:10" s="20" customFormat="1" ht="19.5" customHeight="1">
      <c r="D197"/>
      <c r="E197"/>
      <c r="F197"/>
      <c r="G197"/>
      <c r="H197"/>
      <c r="I197"/>
      <c r="J197"/>
    </row>
    <row r="198" spans="4:10" s="20" customFormat="1" ht="19.5" customHeight="1">
      <c r="D198"/>
      <c r="E198"/>
      <c r="F198"/>
      <c r="G198"/>
      <c r="H198"/>
      <c r="I198"/>
      <c r="J198"/>
    </row>
    <row r="199" spans="4:10" s="20" customFormat="1" ht="19.5" customHeight="1">
      <c r="D199"/>
      <c r="E199"/>
      <c r="F199"/>
      <c r="G199"/>
      <c r="H199"/>
      <c r="I199"/>
      <c r="J199"/>
    </row>
    <row r="200" spans="4:10" s="20" customFormat="1" ht="19.5" customHeight="1">
      <c r="D200"/>
      <c r="E200"/>
      <c r="F200"/>
      <c r="G200"/>
      <c r="H200"/>
      <c r="I200"/>
      <c r="J200"/>
    </row>
    <row r="201" spans="4:10" s="20" customFormat="1" ht="19.5" customHeight="1">
      <c r="D201"/>
      <c r="E201"/>
      <c r="F201"/>
      <c r="G201"/>
      <c r="H201"/>
      <c r="I201"/>
      <c r="J201"/>
    </row>
    <row r="202" spans="4:10" s="20" customFormat="1" ht="19.5" customHeight="1">
      <c r="D202"/>
      <c r="E202"/>
      <c r="F202"/>
      <c r="G202"/>
      <c r="H202"/>
      <c r="I202"/>
      <c r="J202"/>
    </row>
    <row r="203" spans="4:10" s="20" customFormat="1" ht="19.5" customHeight="1">
      <c r="D203"/>
      <c r="E203"/>
      <c r="F203"/>
      <c r="G203"/>
      <c r="H203"/>
      <c r="I203"/>
      <c r="J203"/>
    </row>
    <row r="204" spans="4:10" s="20" customFormat="1" ht="19.5" customHeight="1">
      <c r="D204"/>
      <c r="E204"/>
      <c r="F204"/>
      <c r="G204"/>
      <c r="H204"/>
      <c r="I204"/>
      <c r="J204"/>
    </row>
    <row r="205" spans="4:10" s="20" customFormat="1" ht="19.5" customHeight="1">
      <c r="D205"/>
      <c r="E205"/>
      <c r="F205"/>
      <c r="G205"/>
      <c r="H205"/>
      <c r="I205"/>
      <c r="J205"/>
    </row>
    <row r="206" spans="4:10" s="20" customFormat="1" ht="19.5" customHeight="1">
      <c r="D206"/>
      <c r="E206"/>
      <c r="F206"/>
      <c r="G206"/>
      <c r="H206"/>
      <c r="I206"/>
      <c r="J206"/>
    </row>
    <row r="207" spans="4:10" s="20" customFormat="1" ht="19.5" customHeight="1">
      <c r="D207"/>
      <c r="E207"/>
      <c r="F207"/>
      <c r="G207"/>
      <c r="H207"/>
      <c r="I207"/>
      <c r="J207"/>
    </row>
    <row r="208" spans="4:10" s="20" customFormat="1" ht="19.5" customHeight="1">
      <c r="D208"/>
      <c r="E208"/>
      <c r="F208"/>
      <c r="G208"/>
      <c r="H208"/>
      <c r="I208"/>
      <c r="J208"/>
    </row>
    <row r="209" spans="4:10" s="20" customFormat="1" ht="19.5" customHeight="1">
      <c r="D209"/>
      <c r="E209"/>
      <c r="F209"/>
      <c r="G209"/>
      <c r="H209"/>
      <c r="I209"/>
      <c r="J209"/>
    </row>
    <row r="210" spans="4:10" s="20" customFormat="1" ht="19.5" customHeight="1">
      <c r="D210"/>
      <c r="E210"/>
      <c r="F210"/>
      <c r="G210"/>
      <c r="H210"/>
      <c r="I210"/>
      <c r="J210"/>
    </row>
    <row r="211" spans="4:10" s="20" customFormat="1" ht="19.5" customHeight="1">
      <c r="D211"/>
      <c r="E211"/>
      <c r="F211"/>
      <c r="G211"/>
      <c r="H211"/>
      <c r="I211"/>
      <c r="J211"/>
    </row>
    <row r="212" spans="4:10" s="20" customFormat="1" ht="19.5" customHeight="1">
      <c r="D212"/>
      <c r="E212"/>
      <c r="F212"/>
      <c r="G212"/>
      <c r="H212"/>
      <c r="I212"/>
      <c r="J212"/>
    </row>
    <row r="213" spans="4:10" s="20" customFormat="1" ht="19.5" customHeight="1">
      <c r="D213"/>
      <c r="E213"/>
      <c r="F213"/>
      <c r="G213"/>
      <c r="H213"/>
      <c r="I213"/>
      <c r="J213"/>
    </row>
    <row r="214" spans="4:10" s="20" customFormat="1" ht="19.5" customHeight="1">
      <c r="D214"/>
      <c r="E214"/>
      <c r="F214"/>
      <c r="G214"/>
      <c r="H214"/>
      <c r="I214"/>
      <c r="J214"/>
    </row>
    <row r="215" spans="4:10" s="20" customFormat="1" ht="19.5" customHeight="1">
      <c r="D215"/>
      <c r="E215"/>
      <c r="F215"/>
      <c r="G215"/>
      <c r="H215"/>
      <c r="I215"/>
      <c r="J215"/>
    </row>
    <row r="216" spans="4:10" s="20" customFormat="1" ht="19.5" customHeight="1">
      <c r="D216"/>
      <c r="E216"/>
      <c r="F216"/>
      <c r="G216"/>
      <c r="H216"/>
      <c r="I216"/>
      <c r="J216"/>
    </row>
    <row r="217" spans="4:10" s="20" customFormat="1" ht="19.5" customHeight="1">
      <c r="D217"/>
      <c r="E217"/>
      <c r="F217"/>
      <c r="G217"/>
      <c r="H217"/>
      <c r="I217"/>
      <c r="J217"/>
    </row>
    <row r="218" spans="4:10" s="20" customFormat="1" ht="19.5" customHeight="1">
      <c r="D218"/>
      <c r="E218"/>
      <c r="F218"/>
      <c r="G218"/>
      <c r="H218"/>
      <c r="I218"/>
      <c r="J218"/>
    </row>
    <row r="219" spans="4:10" s="20" customFormat="1" ht="19.5" customHeight="1">
      <c r="D219"/>
      <c r="E219"/>
      <c r="F219"/>
      <c r="G219"/>
      <c r="H219"/>
      <c r="I219"/>
      <c r="J219"/>
    </row>
    <row r="220" spans="4:10" s="20" customFormat="1" ht="19.5" customHeight="1">
      <c r="D220"/>
      <c r="E220"/>
      <c r="F220"/>
      <c r="G220"/>
      <c r="H220"/>
      <c r="I220"/>
      <c r="J220"/>
    </row>
    <row r="221" spans="4:10" s="20" customFormat="1" ht="19.5" customHeight="1">
      <c r="D221"/>
      <c r="E221"/>
      <c r="F221"/>
      <c r="G221"/>
      <c r="H221"/>
      <c r="I221"/>
      <c r="J221"/>
    </row>
    <row r="222" spans="4:10" s="20" customFormat="1" ht="19.5" customHeight="1">
      <c r="D222"/>
      <c r="E222"/>
      <c r="F222"/>
      <c r="G222"/>
      <c r="H222"/>
      <c r="I222"/>
      <c r="J222"/>
    </row>
    <row r="223" spans="4:10" s="20" customFormat="1" ht="19.5" customHeight="1">
      <c r="D223"/>
      <c r="E223"/>
      <c r="F223"/>
      <c r="G223"/>
      <c r="H223"/>
      <c r="I223"/>
      <c r="J223"/>
    </row>
    <row r="224" spans="4:10" s="20" customFormat="1" ht="19.5" customHeight="1">
      <c r="D224"/>
      <c r="E224"/>
      <c r="F224"/>
      <c r="G224"/>
      <c r="H224"/>
      <c r="I224"/>
      <c r="J224"/>
    </row>
    <row r="225" spans="4:10" s="20" customFormat="1" ht="19.5" customHeight="1">
      <c r="D225"/>
      <c r="E225"/>
      <c r="F225"/>
      <c r="G225"/>
      <c r="H225"/>
      <c r="I225"/>
      <c r="J225"/>
    </row>
    <row r="226" spans="4:10" s="20" customFormat="1" ht="19.5" customHeight="1">
      <c r="D226"/>
      <c r="E226"/>
      <c r="F226"/>
      <c r="G226"/>
      <c r="H226"/>
      <c r="I226"/>
      <c r="J226"/>
    </row>
    <row r="227" spans="4:10" s="20" customFormat="1" ht="19.5" customHeight="1">
      <c r="D227"/>
      <c r="E227"/>
      <c r="F227"/>
      <c r="G227"/>
      <c r="H227"/>
      <c r="I227"/>
      <c r="J227"/>
    </row>
    <row r="228" spans="4:10" s="20" customFormat="1" ht="19.5" customHeight="1">
      <c r="D228"/>
      <c r="E228"/>
      <c r="F228"/>
      <c r="G228"/>
      <c r="H228"/>
      <c r="I228"/>
      <c r="J228"/>
    </row>
    <row r="229" spans="4:10" s="20" customFormat="1" ht="19.5" customHeight="1">
      <c r="D229"/>
      <c r="E229"/>
      <c r="F229"/>
      <c r="G229"/>
      <c r="H229"/>
      <c r="I229"/>
      <c r="J229"/>
    </row>
    <row r="230" spans="4:10" s="20" customFormat="1" ht="19.5" customHeight="1">
      <c r="D230"/>
      <c r="E230"/>
      <c r="F230"/>
      <c r="G230"/>
      <c r="H230"/>
      <c r="I230"/>
      <c r="J230"/>
    </row>
    <row r="231" spans="4:10" s="20" customFormat="1" ht="19.5" customHeight="1">
      <c r="D231"/>
      <c r="E231"/>
      <c r="F231"/>
      <c r="G231"/>
      <c r="H231"/>
      <c r="I231"/>
      <c r="J231"/>
    </row>
    <row r="232" spans="4:10" s="20" customFormat="1" ht="19.5" customHeight="1">
      <c r="D232"/>
      <c r="E232"/>
      <c r="F232"/>
      <c r="G232"/>
      <c r="H232"/>
      <c r="I232"/>
      <c r="J232"/>
    </row>
    <row r="233" spans="4:10" s="20" customFormat="1" ht="19.5" customHeight="1">
      <c r="D233"/>
      <c r="E233"/>
      <c r="F233"/>
      <c r="G233"/>
      <c r="H233"/>
      <c r="I233"/>
      <c r="J233"/>
    </row>
    <row r="234" spans="4:10" s="20" customFormat="1" ht="19.5" customHeight="1">
      <c r="D234"/>
      <c r="E234"/>
      <c r="F234"/>
      <c r="G234"/>
      <c r="H234"/>
      <c r="I234"/>
      <c r="J234"/>
    </row>
    <row r="235" spans="4:10" s="20" customFormat="1" ht="19.5" customHeight="1">
      <c r="D235"/>
      <c r="E235"/>
      <c r="F235"/>
      <c r="G235"/>
      <c r="H235"/>
      <c r="I235"/>
      <c r="J235"/>
    </row>
    <row r="236" spans="4:10" s="20" customFormat="1" ht="19.5" customHeight="1">
      <c r="D236"/>
      <c r="E236"/>
      <c r="F236"/>
      <c r="G236"/>
      <c r="H236"/>
      <c r="I236"/>
      <c r="J236"/>
    </row>
    <row r="237" spans="4:10" s="20" customFormat="1" ht="19.5" customHeight="1">
      <c r="D237"/>
      <c r="E237"/>
      <c r="F237"/>
      <c r="G237"/>
      <c r="H237"/>
      <c r="I237"/>
      <c r="J237"/>
    </row>
    <row r="238" spans="4:10" s="20" customFormat="1" ht="19.5" customHeight="1">
      <c r="D238"/>
      <c r="E238"/>
      <c r="F238"/>
      <c r="G238"/>
      <c r="H238"/>
      <c r="I238"/>
      <c r="J238"/>
    </row>
    <row r="239" spans="4:10" s="20" customFormat="1" ht="19.5" customHeight="1">
      <c r="D239"/>
      <c r="E239"/>
      <c r="F239"/>
      <c r="G239"/>
      <c r="H239"/>
      <c r="I239"/>
      <c r="J239"/>
    </row>
    <row r="240" spans="4:10" s="20" customFormat="1" ht="19.5" customHeight="1">
      <c r="D240"/>
      <c r="E240"/>
      <c r="F240"/>
      <c r="G240"/>
      <c r="H240"/>
      <c r="I240"/>
      <c r="J240"/>
    </row>
    <row r="241" spans="4:10" s="20" customFormat="1" ht="19.5" customHeight="1">
      <c r="D241"/>
      <c r="E241"/>
      <c r="F241"/>
      <c r="G241"/>
      <c r="H241"/>
      <c r="I241"/>
      <c r="J241"/>
    </row>
    <row r="242" spans="4:10" s="20" customFormat="1" ht="19.5" customHeight="1">
      <c r="D242"/>
      <c r="E242"/>
      <c r="F242"/>
      <c r="G242"/>
      <c r="H242"/>
      <c r="I242"/>
      <c r="J242"/>
    </row>
    <row r="243" spans="4:10" s="20" customFormat="1" ht="19.5" customHeight="1">
      <c r="D243"/>
      <c r="E243"/>
      <c r="F243"/>
      <c r="G243"/>
      <c r="H243"/>
      <c r="I243"/>
      <c r="J243"/>
    </row>
    <row r="244" spans="4:10" s="20" customFormat="1" ht="19.5" customHeight="1">
      <c r="D244"/>
      <c r="E244"/>
      <c r="F244"/>
      <c r="G244"/>
      <c r="H244"/>
      <c r="I244"/>
      <c r="J244"/>
    </row>
    <row r="245" spans="4:10" s="20" customFormat="1" ht="19.5" customHeight="1">
      <c r="D245"/>
      <c r="E245"/>
      <c r="F245"/>
      <c r="G245"/>
      <c r="H245"/>
      <c r="I245"/>
      <c r="J245"/>
    </row>
    <row r="246" spans="4:10" s="20" customFormat="1" ht="19.5" customHeight="1">
      <c r="D246"/>
      <c r="E246"/>
      <c r="F246"/>
      <c r="G246"/>
      <c r="H246"/>
      <c r="I246"/>
      <c r="J246"/>
    </row>
    <row r="247" spans="4:10" s="20" customFormat="1" ht="19.5" customHeight="1">
      <c r="D247"/>
      <c r="E247"/>
      <c r="F247"/>
      <c r="G247"/>
      <c r="H247"/>
      <c r="I247"/>
      <c r="J247"/>
    </row>
    <row r="248" spans="4:10" s="20" customFormat="1" ht="19.5" customHeight="1">
      <c r="D248"/>
      <c r="E248"/>
      <c r="F248"/>
      <c r="G248"/>
      <c r="H248"/>
      <c r="I248"/>
      <c r="J248"/>
    </row>
    <row r="249" spans="4:10" s="20" customFormat="1" ht="19.5" customHeight="1">
      <c r="D249"/>
      <c r="E249"/>
      <c r="F249"/>
      <c r="G249"/>
      <c r="H249"/>
      <c r="I249"/>
      <c r="J249"/>
    </row>
    <row r="250" spans="4:10" s="20" customFormat="1" ht="19.5" customHeight="1">
      <c r="D250"/>
      <c r="E250"/>
      <c r="F250"/>
      <c r="G250"/>
      <c r="H250"/>
      <c r="I250"/>
      <c r="J250"/>
    </row>
    <row r="251" spans="4:10" s="20" customFormat="1" ht="19.5" customHeight="1">
      <c r="D251"/>
      <c r="E251"/>
      <c r="F251"/>
      <c r="G251"/>
      <c r="H251"/>
      <c r="I251"/>
      <c r="J251"/>
    </row>
    <row r="252" spans="4:10" s="20" customFormat="1" ht="19.5" customHeight="1">
      <c r="D252"/>
      <c r="E252"/>
      <c r="F252"/>
      <c r="G252"/>
      <c r="H252"/>
      <c r="I252"/>
      <c r="J252"/>
    </row>
    <row r="253" spans="4:10" s="20" customFormat="1" ht="19.5" customHeight="1">
      <c r="D253"/>
      <c r="E253"/>
      <c r="F253"/>
      <c r="G253"/>
      <c r="H253"/>
      <c r="I253"/>
      <c r="J253"/>
    </row>
    <row r="254" spans="4:10" s="20" customFormat="1" ht="19.5" customHeight="1">
      <c r="D254"/>
      <c r="E254"/>
      <c r="F254"/>
      <c r="G254"/>
      <c r="H254"/>
      <c r="I254"/>
      <c r="J254"/>
    </row>
    <row r="255" spans="4:10" s="20" customFormat="1" ht="19.5" customHeight="1">
      <c r="D255"/>
      <c r="E255"/>
      <c r="F255"/>
      <c r="G255"/>
      <c r="H255"/>
      <c r="I255"/>
      <c r="J255"/>
    </row>
    <row r="256" spans="4:10" s="20" customFormat="1" ht="19.5" customHeight="1">
      <c r="D256"/>
      <c r="E256"/>
      <c r="F256"/>
      <c r="G256"/>
      <c r="H256"/>
      <c r="I256"/>
      <c r="J256"/>
    </row>
    <row r="257" spans="4:10" s="20" customFormat="1" ht="19.5" customHeight="1">
      <c r="D257"/>
      <c r="E257"/>
      <c r="F257"/>
      <c r="G257"/>
      <c r="H257"/>
      <c r="I257"/>
      <c r="J257"/>
    </row>
    <row r="258" spans="4:10" s="20" customFormat="1" ht="19.5" customHeight="1">
      <c r="D258"/>
      <c r="E258"/>
      <c r="F258"/>
      <c r="G258"/>
      <c r="H258"/>
      <c r="I258"/>
      <c r="J258"/>
    </row>
    <row r="259" spans="4:10" s="20" customFormat="1" ht="19.5" customHeight="1">
      <c r="D259"/>
      <c r="E259"/>
      <c r="F259"/>
      <c r="G259"/>
      <c r="H259"/>
      <c r="I259"/>
      <c r="J259"/>
    </row>
    <row r="260" spans="4:10" s="20" customFormat="1" ht="19.5" customHeight="1">
      <c r="D260"/>
      <c r="E260"/>
      <c r="F260"/>
      <c r="G260"/>
      <c r="H260"/>
      <c r="I260"/>
      <c r="J260"/>
    </row>
    <row r="261" spans="4:10" s="20" customFormat="1" ht="19.5" customHeight="1">
      <c r="D261"/>
      <c r="E261"/>
      <c r="F261"/>
      <c r="G261"/>
      <c r="H261"/>
      <c r="I261"/>
      <c r="J261"/>
    </row>
    <row r="262" spans="4:10" s="20" customFormat="1" ht="19.5" customHeight="1">
      <c r="D262"/>
      <c r="E262"/>
      <c r="F262"/>
      <c r="G262"/>
      <c r="H262"/>
      <c r="I262"/>
      <c r="J262"/>
    </row>
    <row r="263" spans="4:10" s="20" customFormat="1" ht="19.5" customHeight="1">
      <c r="D263"/>
      <c r="E263"/>
      <c r="F263"/>
      <c r="G263"/>
      <c r="H263"/>
      <c r="I263"/>
      <c r="J263"/>
    </row>
    <row r="264" spans="4:10" s="20" customFormat="1" ht="19.5" customHeight="1">
      <c r="D264"/>
      <c r="E264"/>
      <c r="F264"/>
      <c r="G264"/>
      <c r="H264"/>
      <c r="I264"/>
      <c r="J264"/>
    </row>
    <row r="265" spans="4:10" s="20" customFormat="1" ht="19.5" customHeight="1">
      <c r="D265"/>
      <c r="E265"/>
      <c r="F265"/>
      <c r="G265"/>
      <c r="H265"/>
      <c r="I265"/>
      <c r="J265"/>
    </row>
    <row r="266" spans="4:10" s="20" customFormat="1" ht="19.5" customHeight="1">
      <c r="D266"/>
      <c r="E266"/>
      <c r="F266"/>
      <c r="G266"/>
      <c r="H266"/>
      <c r="I266"/>
      <c r="J266"/>
    </row>
    <row r="267" spans="4:10" s="20" customFormat="1" ht="19.5" customHeight="1">
      <c r="D267"/>
      <c r="E267"/>
      <c r="F267"/>
      <c r="G267"/>
      <c r="H267"/>
      <c r="I267"/>
      <c r="J267"/>
    </row>
    <row r="268" spans="4:10" s="20" customFormat="1" ht="19.5" customHeight="1">
      <c r="D268"/>
      <c r="E268"/>
      <c r="F268"/>
      <c r="G268"/>
      <c r="H268"/>
      <c r="I268"/>
      <c r="J268"/>
    </row>
    <row r="269" spans="4:10" s="20" customFormat="1" ht="19.5" customHeight="1">
      <c r="D269"/>
      <c r="E269"/>
      <c r="F269"/>
      <c r="G269"/>
      <c r="H269"/>
      <c r="I269"/>
      <c r="J269"/>
    </row>
    <row r="270" spans="4:10" s="20" customFormat="1" ht="19.5" customHeight="1">
      <c r="D270"/>
      <c r="E270"/>
      <c r="F270"/>
      <c r="G270"/>
      <c r="H270"/>
      <c r="I270"/>
      <c r="J270"/>
    </row>
    <row r="271" spans="4:10" s="20" customFormat="1" ht="19.5" customHeight="1">
      <c r="D271"/>
      <c r="E271"/>
      <c r="F271"/>
      <c r="G271"/>
      <c r="H271"/>
      <c r="I271"/>
      <c r="J271"/>
    </row>
    <row r="272" spans="4:10" s="20" customFormat="1" ht="19.5" customHeight="1">
      <c r="D272"/>
      <c r="E272"/>
      <c r="F272"/>
      <c r="G272"/>
      <c r="H272"/>
      <c r="I272"/>
      <c r="J272"/>
    </row>
    <row r="273" spans="4:10" s="20" customFormat="1" ht="19.5" customHeight="1">
      <c r="D273"/>
      <c r="E273"/>
      <c r="F273"/>
      <c r="G273"/>
      <c r="H273"/>
      <c r="I273"/>
      <c r="J273"/>
    </row>
    <row r="274" spans="4:10" s="20" customFormat="1" ht="19.5" customHeight="1">
      <c r="D274"/>
      <c r="E274"/>
      <c r="F274"/>
      <c r="G274"/>
      <c r="H274"/>
      <c r="I274"/>
      <c r="J274"/>
    </row>
    <row r="275" spans="4:10" s="20" customFormat="1" ht="19.5" customHeight="1">
      <c r="D275"/>
      <c r="E275"/>
      <c r="F275"/>
      <c r="G275"/>
      <c r="H275"/>
      <c r="I275"/>
      <c r="J275"/>
    </row>
    <row r="276" spans="4:10" s="20" customFormat="1" ht="19.5" customHeight="1">
      <c r="D276"/>
      <c r="E276"/>
      <c r="F276"/>
      <c r="G276"/>
      <c r="H276"/>
      <c r="I276"/>
      <c r="J276"/>
    </row>
    <row r="277" spans="4:10" s="20" customFormat="1" ht="19.5" customHeight="1">
      <c r="D277"/>
      <c r="E277"/>
      <c r="F277"/>
      <c r="G277"/>
      <c r="H277"/>
      <c r="I277"/>
      <c r="J277"/>
    </row>
    <row r="278" spans="4:10" s="20" customFormat="1" ht="19.5" customHeight="1">
      <c r="D278"/>
      <c r="E278"/>
      <c r="F278"/>
      <c r="G278"/>
      <c r="H278"/>
      <c r="I278"/>
      <c r="J278"/>
    </row>
    <row r="279" spans="4:10" s="20" customFormat="1" ht="19.5" customHeight="1">
      <c r="D279"/>
      <c r="E279"/>
      <c r="F279"/>
      <c r="G279"/>
      <c r="H279"/>
      <c r="I279"/>
      <c r="J279"/>
    </row>
    <row r="280" spans="4:10" s="20" customFormat="1" ht="19.5" customHeight="1">
      <c r="D280"/>
      <c r="E280"/>
      <c r="F280"/>
      <c r="G280"/>
      <c r="H280"/>
      <c r="I280"/>
      <c r="J280"/>
    </row>
    <row r="281" spans="4:10" s="20" customFormat="1" ht="19.5" customHeight="1">
      <c r="D281"/>
      <c r="E281"/>
      <c r="F281"/>
      <c r="G281"/>
      <c r="H281"/>
      <c r="I281"/>
      <c r="J281"/>
    </row>
    <row r="282" spans="4:10" s="20" customFormat="1" ht="19.5" customHeight="1">
      <c r="D282"/>
      <c r="E282"/>
      <c r="F282"/>
      <c r="G282"/>
      <c r="H282"/>
      <c r="I282"/>
      <c r="J282"/>
    </row>
    <row r="283" spans="4:10" s="20" customFormat="1" ht="19.5" customHeight="1">
      <c r="D283"/>
      <c r="E283"/>
      <c r="F283"/>
      <c r="G283"/>
      <c r="H283"/>
      <c r="I283"/>
      <c r="J283"/>
    </row>
    <row r="284" spans="4:10" s="20" customFormat="1" ht="19.5" customHeight="1">
      <c r="D284"/>
      <c r="E284"/>
      <c r="F284"/>
      <c r="G284"/>
      <c r="H284"/>
      <c r="I284"/>
      <c r="J284"/>
    </row>
    <row r="285" spans="4:10" s="20" customFormat="1" ht="19.5" customHeight="1">
      <c r="D285"/>
      <c r="E285"/>
      <c r="F285"/>
      <c r="G285"/>
      <c r="H285"/>
      <c r="I285"/>
      <c r="J285"/>
    </row>
    <row r="286" spans="4:10" s="20" customFormat="1" ht="19.5" customHeight="1">
      <c r="D286"/>
      <c r="E286"/>
      <c r="F286"/>
      <c r="G286"/>
      <c r="H286"/>
      <c r="I286"/>
      <c r="J286"/>
    </row>
    <row r="287" spans="4:10" s="20" customFormat="1" ht="19.5" customHeight="1">
      <c r="D287"/>
      <c r="E287"/>
      <c r="F287"/>
      <c r="G287"/>
      <c r="H287"/>
      <c r="I287"/>
      <c r="J287"/>
    </row>
    <row r="288" spans="4:10" s="20" customFormat="1" ht="19.5" customHeight="1">
      <c r="D288"/>
      <c r="E288"/>
      <c r="F288"/>
      <c r="G288"/>
      <c r="H288"/>
      <c r="I288"/>
      <c r="J288"/>
    </row>
    <row r="289" spans="4:10" s="20" customFormat="1" ht="19.5" customHeight="1">
      <c r="D289"/>
      <c r="E289"/>
      <c r="F289"/>
      <c r="G289"/>
      <c r="H289"/>
      <c r="I289"/>
      <c r="J289"/>
    </row>
    <row r="290" spans="4:10" s="20" customFormat="1" ht="19.5" customHeight="1">
      <c r="D290"/>
      <c r="E290"/>
      <c r="F290"/>
      <c r="G290"/>
      <c r="H290"/>
      <c r="I290"/>
      <c r="J290"/>
    </row>
    <row r="291" spans="4:10" s="20" customFormat="1" ht="19.5" customHeight="1">
      <c r="D291"/>
      <c r="E291"/>
      <c r="F291"/>
      <c r="G291"/>
      <c r="H291"/>
      <c r="I291"/>
      <c r="J291"/>
    </row>
    <row r="292" spans="4:10" s="20" customFormat="1" ht="19.5" customHeight="1">
      <c r="D292"/>
      <c r="E292"/>
      <c r="F292"/>
      <c r="G292"/>
      <c r="H292"/>
      <c r="I292"/>
      <c r="J292"/>
    </row>
    <row r="293" spans="4:10" s="20" customFormat="1" ht="19.5" customHeight="1">
      <c r="D293"/>
      <c r="E293"/>
      <c r="F293"/>
      <c r="G293"/>
      <c r="H293"/>
      <c r="I293"/>
      <c r="J293"/>
    </row>
    <row r="294" spans="4:10" s="20" customFormat="1" ht="19.5" customHeight="1">
      <c r="D294"/>
      <c r="E294"/>
      <c r="F294"/>
      <c r="G294"/>
      <c r="H294"/>
      <c r="I294"/>
      <c r="J294"/>
    </row>
    <row r="295" spans="4:10" s="20" customFormat="1" ht="19.5" customHeight="1">
      <c r="D295"/>
      <c r="E295"/>
      <c r="F295"/>
      <c r="G295"/>
      <c r="H295"/>
      <c r="I295"/>
      <c r="J295"/>
    </row>
    <row r="296" spans="4:10" s="20" customFormat="1" ht="19.5" customHeight="1">
      <c r="D296"/>
      <c r="E296"/>
      <c r="F296"/>
      <c r="G296"/>
      <c r="H296"/>
      <c r="I296"/>
      <c r="J296"/>
    </row>
    <row r="297" spans="4:10" s="20" customFormat="1" ht="19.5" customHeight="1">
      <c r="D297"/>
      <c r="E297"/>
      <c r="F297"/>
      <c r="G297"/>
      <c r="H297"/>
      <c r="I297"/>
      <c r="J297"/>
    </row>
    <row r="298" spans="4:10" s="20" customFormat="1" ht="19.5" customHeight="1">
      <c r="D298"/>
      <c r="E298"/>
      <c r="F298"/>
      <c r="G298"/>
      <c r="H298"/>
      <c r="I298"/>
      <c r="J298"/>
    </row>
    <row r="299" spans="4:10" s="20" customFormat="1" ht="19.5" customHeight="1">
      <c r="D299"/>
      <c r="E299"/>
      <c r="F299"/>
      <c r="G299"/>
      <c r="H299"/>
      <c r="I299"/>
      <c r="J299"/>
    </row>
    <row r="300" spans="4:10" s="20" customFormat="1" ht="19.5" customHeight="1">
      <c r="D300"/>
      <c r="E300"/>
      <c r="F300"/>
      <c r="G300"/>
      <c r="H300"/>
      <c r="I300"/>
      <c r="J300"/>
    </row>
    <row r="301" spans="4:10" s="20" customFormat="1" ht="19.5" customHeight="1">
      <c r="D301"/>
      <c r="E301"/>
      <c r="F301"/>
      <c r="G301"/>
      <c r="H301"/>
      <c r="I301"/>
      <c r="J301"/>
    </row>
    <row r="302" spans="4:10" s="20" customFormat="1" ht="19.5" customHeight="1">
      <c r="D302"/>
      <c r="E302"/>
      <c r="F302"/>
      <c r="G302"/>
      <c r="H302"/>
      <c r="I302"/>
      <c r="J302"/>
    </row>
    <row r="303" spans="4:10" s="20" customFormat="1" ht="19.5" customHeight="1">
      <c r="D303"/>
      <c r="E303"/>
      <c r="F303"/>
      <c r="G303"/>
      <c r="H303"/>
      <c r="I303"/>
      <c r="J303"/>
    </row>
    <row r="304" spans="4:10" s="20" customFormat="1" ht="19.5" customHeight="1">
      <c r="D304"/>
      <c r="E304"/>
      <c r="F304"/>
      <c r="G304"/>
      <c r="H304"/>
      <c r="I304"/>
      <c r="J304"/>
    </row>
    <row r="305" spans="4:10" s="20" customFormat="1" ht="19.5" customHeight="1">
      <c r="D305"/>
      <c r="E305"/>
      <c r="F305"/>
      <c r="G305"/>
      <c r="H305"/>
      <c r="I305"/>
      <c r="J305"/>
    </row>
    <row r="306" spans="4:10" s="20" customFormat="1" ht="19.5" customHeight="1">
      <c r="D306"/>
      <c r="E306"/>
      <c r="F306"/>
      <c r="G306"/>
      <c r="H306"/>
      <c r="I306"/>
      <c r="J306"/>
    </row>
    <row r="307" spans="4:10" s="20" customFormat="1" ht="19.5" customHeight="1">
      <c r="D307"/>
      <c r="E307"/>
      <c r="F307"/>
      <c r="G307"/>
      <c r="H307"/>
      <c r="I307"/>
      <c r="J307"/>
    </row>
    <row r="308" spans="4:10" s="20" customFormat="1" ht="19.5" customHeight="1">
      <c r="D308"/>
      <c r="E308"/>
      <c r="F308"/>
      <c r="G308"/>
      <c r="H308"/>
      <c r="I308"/>
      <c r="J308"/>
    </row>
    <row r="309" spans="4:10" s="20" customFormat="1" ht="19.5" customHeight="1">
      <c r="D309"/>
      <c r="E309"/>
      <c r="F309"/>
      <c r="G309"/>
      <c r="H309"/>
      <c r="I309"/>
      <c r="J309"/>
    </row>
    <row r="310" spans="4:10" s="20" customFormat="1" ht="19.5" customHeight="1">
      <c r="D310"/>
      <c r="E310"/>
      <c r="F310"/>
      <c r="G310"/>
      <c r="H310"/>
      <c r="I310"/>
      <c r="J310"/>
    </row>
    <row r="311" spans="4:10" s="20" customFormat="1" ht="19.5" customHeight="1">
      <c r="D311"/>
      <c r="E311"/>
      <c r="F311"/>
      <c r="G311"/>
      <c r="H311"/>
      <c r="I311"/>
      <c r="J311"/>
    </row>
    <row r="312" spans="4:10" s="20" customFormat="1" ht="19.5" customHeight="1">
      <c r="D312"/>
      <c r="E312"/>
      <c r="F312"/>
      <c r="G312"/>
      <c r="H312"/>
      <c r="I312"/>
      <c r="J312"/>
    </row>
    <row r="313" spans="4:10" s="20" customFormat="1" ht="19.5" customHeight="1">
      <c r="D313"/>
      <c r="E313"/>
      <c r="F313"/>
      <c r="G313"/>
      <c r="H313"/>
      <c r="I313"/>
      <c r="J313"/>
    </row>
    <row r="314" spans="4:10" s="20" customFormat="1" ht="19.5" customHeight="1">
      <c r="D314"/>
      <c r="E314"/>
      <c r="F314"/>
      <c r="G314"/>
      <c r="H314"/>
      <c r="I314"/>
      <c r="J314"/>
    </row>
    <row r="315" spans="4:10" s="20" customFormat="1" ht="19.5" customHeight="1">
      <c r="D315"/>
      <c r="E315"/>
      <c r="F315"/>
      <c r="G315"/>
      <c r="H315"/>
      <c r="I315"/>
      <c r="J315"/>
    </row>
    <row r="316" spans="4:10" s="20" customFormat="1" ht="19.5" customHeight="1">
      <c r="D316"/>
      <c r="E316"/>
      <c r="F316"/>
      <c r="G316"/>
      <c r="H316"/>
      <c r="I316"/>
      <c r="J316"/>
    </row>
    <row r="317" spans="4:10" s="20" customFormat="1" ht="19.5" customHeight="1">
      <c r="D317"/>
      <c r="E317"/>
      <c r="F317"/>
      <c r="G317"/>
      <c r="H317"/>
      <c r="I317"/>
      <c r="J317"/>
    </row>
    <row r="318" spans="4:10" s="20" customFormat="1" ht="19.5" customHeight="1">
      <c r="D318"/>
      <c r="E318"/>
      <c r="F318"/>
      <c r="G318"/>
      <c r="H318"/>
      <c r="I318"/>
      <c r="J318"/>
    </row>
    <row r="319" spans="4:10" s="20" customFormat="1" ht="19.5" customHeight="1">
      <c r="D319"/>
      <c r="E319"/>
      <c r="F319"/>
      <c r="G319"/>
      <c r="H319"/>
      <c r="I319"/>
      <c r="J319"/>
    </row>
    <row r="320" spans="4:10" s="20" customFormat="1" ht="19.5" customHeight="1">
      <c r="D320"/>
      <c r="E320"/>
      <c r="F320"/>
      <c r="G320"/>
      <c r="H320"/>
      <c r="I320"/>
      <c r="J320"/>
    </row>
    <row r="321" spans="4:10" s="20" customFormat="1" ht="19.5" customHeight="1">
      <c r="D321"/>
      <c r="E321"/>
      <c r="F321"/>
      <c r="G321"/>
      <c r="H321"/>
      <c r="I321"/>
      <c r="J321"/>
    </row>
    <row r="322" spans="4:10" s="20" customFormat="1" ht="19.5" customHeight="1">
      <c r="D322"/>
      <c r="E322"/>
      <c r="F322"/>
      <c r="G322"/>
      <c r="H322"/>
      <c r="I322"/>
      <c r="J322"/>
    </row>
    <row r="323" spans="4:10" s="20" customFormat="1" ht="19.5" customHeight="1">
      <c r="D323"/>
      <c r="E323"/>
      <c r="F323"/>
      <c r="G323"/>
      <c r="H323"/>
      <c r="I323"/>
      <c r="J323"/>
    </row>
    <row r="324" spans="4:10" s="20" customFormat="1" ht="19.5" customHeight="1">
      <c r="D324"/>
      <c r="E324"/>
      <c r="F324"/>
      <c r="G324"/>
      <c r="H324"/>
      <c r="I324"/>
      <c r="J324"/>
    </row>
    <row r="325" spans="4:10" s="20" customFormat="1" ht="19.5" customHeight="1">
      <c r="D325"/>
      <c r="E325"/>
      <c r="F325"/>
      <c r="G325"/>
      <c r="H325"/>
      <c r="I325"/>
      <c r="J325"/>
    </row>
    <row r="326" spans="4:10" s="20" customFormat="1" ht="19.5" customHeight="1">
      <c r="D326"/>
      <c r="E326"/>
      <c r="F326"/>
      <c r="G326"/>
      <c r="H326"/>
      <c r="I326"/>
      <c r="J326"/>
    </row>
    <row r="327" spans="4:10" s="20" customFormat="1" ht="19.5" customHeight="1">
      <c r="D327"/>
      <c r="E327"/>
      <c r="F327"/>
      <c r="G327"/>
      <c r="H327"/>
      <c r="I327"/>
      <c r="J327"/>
    </row>
    <row r="328" spans="4:10" s="20" customFormat="1" ht="19.5" customHeight="1">
      <c r="D328"/>
      <c r="E328"/>
      <c r="F328"/>
      <c r="G328"/>
      <c r="H328"/>
      <c r="I328"/>
      <c r="J328"/>
    </row>
    <row r="329" spans="4:10" s="20" customFormat="1" ht="19.5" customHeight="1">
      <c r="D329"/>
      <c r="E329"/>
      <c r="F329"/>
      <c r="G329"/>
      <c r="H329"/>
      <c r="I329"/>
      <c r="J329"/>
    </row>
    <row r="330" spans="4:10" s="20" customFormat="1" ht="19.5" customHeight="1">
      <c r="D330"/>
      <c r="E330"/>
      <c r="F330"/>
      <c r="G330"/>
      <c r="H330"/>
      <c r="I330"/>
      <c r="J330"/>
    </row>
    <row r="331" spans="4:10" s="20" customFormat="1" ht="19.5" customHeight="1">
      <c r="D331"/>
      <c r="E331"/>
      <c r="F331"/>
      <c r="G331"/>
      <c r="H331"/>
      <c r="I331"/>
      <c r="J331"/>
    </row>
    <row r="332" spans="4:10" s="20" customFormat="1" ht="19.5" customHeight="1">
      <c r="D332"/>
      <c r="E332"/>
      <c r="F332"/>
      <c r="G332"/>
      <c r="H332"/>
      <c r="I332"/>
      <c r="J332"/>
    </row>
    <row r="333" spans="4:10" s="20" customFormat="1" ht="19.5" customHeight="1">
      <c r="D333"/>
      <c r="E333"/>
      <c r="F333"/>
      <c r="G333"/>
      <c r="H333"/>
      <c r="I333"/>
      <c r="J333"/>
    </row>
    <row r="334" spans="4:10" s="20" customFormat="1" ht="19.5" customHeight="1">
      <c r="D334"/>
      <c r="E334"/>
      <c r="F334"/>
      <c r="G334"/>
      <c r="H334"/>
      <c r="I334"/>
      <c r="J334"/>
    </row>
    <row r="335" spans="4:10" s="20" customFormat="1" ht="19.5" customHeight="1">
      <c r="D335"/>
      <c r="E335"/>
      <c r="F335"/>
      <c r="G335"/>
      <c r="H335"/>
      <c r="I335"/>
      <c r="J335"/>
    </row>
    <row r="336" spans="4:10" s="20" customFormat="1" ht="19.5" customHeight="1">
      <c r="D336"/>
      <c r="E336"/>
      <c r="F336"/>
      <c r="G336"/>
      <c r="H336"/>
      <c r="I336"/>
      <c r="J336"/>
    </row>
    <row r="337" spans="4:10" s="20" customFormat="1" ht="19.5" customHeight="1">
      <c r="D337"/>
      <c r="E337"/>
      <c r="F337"/>
      <c r="G337"/>
      <c r="H337"/>
      <c r="I337"/>
      <c r="J337"/>
    </row>
    <row r="338" spans="4:10" s="20" customFormat="1" ht="19.5" customHeight="1">
      <c r="D338"/>
      <c r="E338"/>
      <c r="F338"/>
      <c r="G338"/>
      <c r="H338"/>
      <c r="I338"/>
      <c r="J338"/>
    </row>
    <row r="339" spans="4:10" s="20" customFormat="1" ht="19.5" customHeight="1">
      <c r="D339"/>
      <c r="E339"/>
      <c r="F339"/>
      <c r="G339"/>
      <c r="H339"/>
      <c r="I339"/>
      <c r="J339"/>
    </row>
    <row r="340" spans="4:10" s="20" customFormat="1" ht="19.5" customHeight="1">
      <c r="D340"/>
      <c r="E340"/>
      <c r="F340"/>
      <c r="G340"/>
      <c r="H340"/>
      <c r="I340"/>
      <c r="J340"/>
    </row>
    <row r="341" spans="4:10" s="20" customFormat="1" ht="19.5" customHeight="1">
      <c r="D341"/>
      <c r="E341"/>
      <c r="F341"/>
      <c r="G341"/>
      <c r="H341"/>
      <c r="I341"/>
      <c r="J341"/>
    </row>
    <row r="342" spans="4:10" s="20" customFormat="1" ht="19.5" customHeight="1">
      <c r="D342"/>
      <c r="E342"/>
      <c r="F342"/>
      <c r="G342"/>
      <c r="H342"/>
      <c r="I342"/>
      <c r="J342"/>
    </row>
    <row r="343" spans="4:10" s="20" customFormat="1" ht="19.5" customHeight="1">
      <c r="D343"/>
      <c r="E343"/>
      <c r="F343"/>
      <c r="G343"/>
      <c r="H343"/>
      <c r="I343"/>
      <c r="J343"/>
    </row>
    <row r="344" spans="4:10" s="20" customFormat="1" ht="19.5" customHeight="1">
      <c r="D344"/>
      <c r="E344"/>
      <c r="F344"/>
      <c r="G344"/>
      <c r="H344"/>
      <c r="I344"/>
      <c r="J344"/>
    </row>
    <row r="345" spans="4:10" s="20" customFormat="1" ht="19.5" customHeight="1">
      <c r="D345"/>
      <c r="E345"/>
      <c r="F345"/>
      <c r="G345"/>
      <c r="H345"/>
      <c r="I345"/>
      <c r="J345"/>
    </row>
    <row r="346" spans="4:10" s="20" customFormat="1" ht="19.5" customHeight="1">
      <c r="D346"/>
      <c r="E346"/>
      <c r="F346"/>
      <c r="G346"/>
      <c r="H346"/>
      <c r="I346"/>
      <c r="J346"/>
    </row>
    <row r="347" spans="4:10" s="20" customFormat="1" ht="19.5" customHeight="1">
      <c r="D347"/>
      <c r="E347"/>
      <c r="F347"/>
      <c r="G347"/>
      <c r="H347"/>
      <c r="I347"/>
      <c r="J347"/>
    </row>
    <row r="348" spans="4:10" s="20" customFormat="1" ht="19.5" customHeight="1">
      <c r="D348"/>
      <c r="E348"/>
      <c r="F348"/>
      <c r="G348"/>
      <c r="H348"/>
      <c r="I348"/>
      <c r="J348"/>
    </row>
    <row r="349" spans="4:10" s="20" customFormat="1" ht="19.5" customHeight="1">
      <c r="D349"/>
      <c r="E349"/>
      <c r="F349"/>
      <c r="G349"/>
      <c r="H349"/>
      <c r="I349"/>
      <c r="J349"/>
    </row>
    <row r="350" spans="4:10" s="20" customFormat="1" ht="19.5" customHeight="1">
      <c r="D350"/>
      <c r="E350"/>
      <c r="F350"/>
      <c r="G350"/>
      <c r="H350"/>
      <c r="I350"/>
      <c r="J350"/>
    </row>
    <row r="351" spans="4:10" s="20" customFormat="1" ht="19.5" customHeight="1">
      <c r="D351"/>
      <c r="E351"/>
      <c r="F351"/>
      <c r="G351"/>
      <c r="H351"/>
      <c r="I351"/>
      <c r="J351"/>
    </row>
    <row r="352" spans="4:10" s="20" customFormat="1" ht="19.5" customHeight="1">
      <c r="D352"/>
      <c r="E352"/>
      <c r="F352"/>
      <c r="G352"/>
      <c r="H352"/>
      <c r="I352"/>
      <c r="J352"/>
    </row>
    <row r="353" spans="4:10" s="20" customFormat="1" ht="19.5" customHeight="1">
      <c r="D353"/>
      <c r="E353"/>
      <c r="F353"/>
      <c r="G353"/>
      <c r="H353"/>
      <c r="I353"/>
      <c r="J353"/>
    </row>
    <row r="354" spans="4:10" s="20" customFormat="1" ht="19.5" customHeight="1">
      <c r="D354"/>
      <c r="E354"/>
      <c r="F354"/>
      <c r="G354"/>
      <c r="H354"/>
      <c r="I354"/>
      <c r="J354"/>
    </row>
    <row r="355" spans="4:10" s="20" customFormat="1" ht="19.5" customHeight="1">
      <c r="D355"/>
      <c r="E355"/>
      <c r="F355"/>
      <c r="G355"/>
      <c r="H355"/>
      <c r="I355"/>
      <c r="J355"/>
    </row>
    <row r="356" spans="4:10" s="20" customFormat="1" ht="19.5" customHeight="1">
      <c r="D356"/>
      <c r="E356"/>
      <c r="F356"/>
      <c r="G356"/>
      <c r="H356"/>
      <c r="I356"/>
      <c r="J356"/>
    </row>
    <row r="357" spans="4:10" s="20" customFormat="1" ht="19.5" customHeight="1">
      <c r="D357"/>
      <c r="E357"/>
      <c r="F357"/>
      <c r="G357"/>
      <c r="H357"/>
      <c r="I357"/>
      <c r="J357"/>
    </row>
    <row r="358" spans="4:10" s="20" customFormat="1" ht="19.5" customHeight="1">
      <c r="D358"/>
      <c r="E358"/>
      <c r="F358"/>
      <c r="G358"/>
      <c r="H358"/>
      <c r="I358"/>
      <c r="J358"/>
    </row>
    <row r="359" spans="4:10" s="20" customFormat="1" ht="19.5" customHeight="1">
      <c r="D359"/>
      <c r="E359"/>
      <c r="F359"/>
      <c r="G359"/>
      <c r="H359"/>
      <c r="I359"/>
      <c r="J359"/>
    </row>
    <row r="360" spans="4:10" s="20" customFormat="1" ht="19.5" customHeight="1">
      <c r="D360"/>
      <c r="E360"/>
      <c r="F360"/>
      <c r="G360"/>
      <c r="H360"/>
      <c r="I360"/>
      <c r="J360"/>
    </row>
    <row r="361" spans="4:10" s="20" customFormat="1" ht="19.5" customHeight="1">
      <c r="D361"/>
      <c r="E361"/>
      <c r="F361"/>
      <c r="G361"/>
      <c r="H361"/>
      <c r="I361"/>
      <c r="J361"/>
    </row>
    <row r="362" spans="4:10" s="20" customFormat="1" ht="19.5" customHeight="1">
      <c r="D362"/>
      <c r="E362"/>
      <c r="F362"/>
      <c r="G362"/>
      <c r="H362"/>
      <c r="I362"/>
      <c r="J362"/>
    </row>
    <row r="363" spans="4:10" s="20" customFormat="1" ht="19.5" customHeight="1">
      <c r="D363"/>
      <c r="E363"/>
      <c r="F363"/>
      <c r="G363"/>
      <c r="H363"/>
      <c r="I363"/>
      <c r="J363"/>
    </row>
    <row r="364" spans="4:10" s="20" customFormat="1" ht="19.5" customHeight="1">
      <c r="D364"/>
      <c r="E364"/>
      <c r="F364"/>
      <c r="G364"/>
      <c r="H364"/>
      <c r="I364"/>
      <c r="J364"/>
    </row>
    <row r="365" spans="4:10" s="20" customFormat="1" ht="19.5" customHeight="1">
      <c r="D365"/>
      <c r="E365"/>
      <c r="F365"/>
      <c r="G365"/>
      <c r="H365"/>
      <c r="I365"/>
      <c r="J365"/>
    </row>
    <row r="366" spans="4:10" s="20" customFormat="1" ht="19.5" customHeight="1">
      <c r="D366"/>
      <c r="E366"/>
      <c r="F366"/>
      <c r="G366"/>
      <c r="H366"/>
      <c r="I366"/>
      <c r="J366"/>
    </row>
    <row r="367" spans="4:10" s="20" customFormat="1" ht="19.5" customHeight="1">
      <c r="D367"/>
      <c r="E367"/>
      <c r="F367"/>
      <c r="G367"/>
      <c r="H367"/>
      <c r="I367"/>
      <c r="J367"/>
    </row>
    <row r="368" spans="4:10" s="20" customFormat="1" ht="19.5" customHeight="1">
      <c r="D368"/>
      <c r="E368"/>
      <c r="F368"/>
      <c r="G368"/>
      <c r="H368"/>
      <c r="I368"/>
      <c r="J368"/>
    </row>
    <row r="369" spans="4:10" s="20" customFormat="1" ht="19.5" customHeight="1">
      <c r="D369"/>
      <c r="E369"/>
      <c r="F369"/>
      <c r="G369"/>
      <c r="H369"/>
      <c r="I369"/>
      <c r="J369"/>
    </row>
    <row r="370" spans="4:10" s="20" customFormat="1" ht="19.5" customHeight="1">
      <c r="D370"/>
      <c r="E370"/>
      <c r="F370"/>
      <c r="G370"/>
      <c r="H370"/>
      <c r="I370"/>
      <c r="J370"/>
    </row>
    <row r="371" spans="4:10" s="20" customFormat="1" ht="19.5" customHeight="1">
      <c r="D371"/>
      <c r="E371"/>
      <c r="F371"/>
      <c r="G371"/>
      <c r="H371"/>
      <c r="I371"/>
      <c r="J371"/>
    </row>
    <row r="372" spans="4:10" s="20" customFormat="1" ht="19.5" customHeight="1">
      <c r="D372"/>
      <c r="E372"/>
      <c r="F372"/>
      <c r="G372"/>
      <c r="H372"/>
      <c r="I372"/>
      <c r="J372"/>
    </row>
    <row r="373" spans="4:10" s="20" customFormat="1" ht="19.5" customHeight="1">
      <c r="D373"/>
      <c r="E373"/>
      <c r="F373"/>
      <c r="G373"/>
      <c r="H373"/>
      <c r="I373"/>
      <c r="J373"/>
    </row>
    <row r="374" spans="4:10" s="20" customFormat="1" ht="19.5" customHeight="1">
      <c r="D374"/>
      <c r="E374"/>
      <c r="F374"/>
      <c r="G374"/>
      <c r="H374"/>
      <c r="I374"/>
      <c r="J374"/>
    </row>
    <row r="375" spans="4:10" s="20" customFormat="1" ht="19.5" customHeight="1">
      <c r="D375"/>
      <c r="E375"/>
      <c r="F375"/>
      <c r="G375"/>
      <c r="H375"/>
      <c r="I375"/>
      <c r="J375"/>
    </row>
    <row r="376" spans="4:10" s="20" customFormat="1" ht="19.5" customHeight="1">
      <c r="D376"/>
      <c r="E376"/>
      <c r="F376"/>
      <c r="G376"/>
      <c r="H376"/>
      <c r="I376"/>
      <c r="J376"/>
    </row>
    <row r="377" spans="4:10" s="20" customFormat="1" ht="19.5" customHeight="1">
      <c r="D377"/>
      <c r="E377"/>
      <c r="F377"/>
      <c r="G377"/>
      <c r="H377"/>
      <c r="I377"/>
      <c r="J377"/>
    </row>
    <row r="378" spans="4:10" s="20" customFormat="1" ht="19.5" customHeight="1">
      <c r="D378"/>
      <c r="E378"/>
      <c r="F378"/>
      <c r="G378"/>
      <c r="H378"/>
      <c r="I378"/>
      <c r="J378"/>
    </row>
    <row r="379" spans="4:10" s="20" customFormat="1" ht="19.5" customHeight="1">
      <c r="D379"/>
      <c r="E379"/>
      <c r="F379"/>
      <c r="G379"/>
      <c r="H379"/>
      <c r="I379"/>
      <c r="J379"/>
    </row>
    <row r="380" spans="4:10" s="20" customFormat="1" ht="19.5" customHeight="1">
      <c r="D380"/>
      <c r="E380"/>
      <c r="F380"/>
      <c r="G380"/>
      <c r="H380"/>
      <c r="I380"/>
      <c r="J380"/>
    </row>
    <row r="381" spans="4:10" s="20" customFormat="1" ht="19.5" customHeight="1">
      <c r="D381"/>
      <c r="E381"/>
      <c r="F381"/>
      <c r="G381"/>
      <c r="H381"/>
      <c r="I381"/>
      <c r="J381"/>
    </row>
    <row r="382" spans="4:10" s="20" customFormat="1" ht="19.5" customHeight="1">
      <c r="D382"/>
      <c r="E382"/>
      <c r="F382"/>
      <c r="G382"/>
      <c r="H382"/>
      <c r="I382"/>
      <c r="J382"/>
    </row>
    <row r="383" spans="4:10" s="20" customFormat="1" ht="19.5" customHeight="1">
      <c r="D383"/>
      <c r="E383"/>
      <c r="F383"/>
      <c r="G383"/>
      <c r="H383"/>
      <c r="I383"/>
      <c r="J383"/>
    </row>
    <row r="384" spans="4:10" s="20" customFormat="1" ht="19.5" customHeight="1">
      <c r="D384"/>
      <c r="E384"/>
      <c r="F384"/>
      <c r="G384"/>
      <c r="H384"/>
      <c r="I384"/>
      <c r="J384"/>
    </row>
    <row r="385" spans="4:10" s="20" customFormat="1" ht="19.5" customHeight="1">
      <c r="D385"/>
      <c r="E385"/>
      <c r="F385"/>
      <c r="G385"/>
      <c r="H385"/>
      <c r="I385"/>
      <c r="J385"/>
    </row>
    <row r="386" spans="4:10" s="20" customFormat="1" ht="19.5" customHeight="1">
      <c r="D386"/>
      <c r="E386"/>
      <c r="F386"/>
      <c r="G386"/>
      <c r="H386"/>
      <c r="I386"/>
      <c r="J386"/>
    </row>
    <row r="387" spans="4:10" s="20" customFormat="1" ht="19.5" customHeight="1">
      <c r="D387"/>
      <c r="E387"/>
      <c r="F387"/>
      <c r="G387"/>
      <c r="H387"/>
      <c r="I387"/>
      <c r="J387"/>
    </row>
    <row r="388" spans="4:10" s="20" customFormat="1" ht="19.5" customHeight="1">
      <c r="D388"/>
      <c r="E388"/>
      <c r="F388"/>
      <c r="G388"/>
      <c r="H388"/>
      <c r="I388"/>
      <c r="J388"/>
    </row>
    <row r="389" spans="4:10" s="20" customFormat="1" ht="19.5" customHeight="1">
      <c r="D389"/>
      <c r="E389"/>
      <c r="F389"/>
      <c r="G389"/>
      <c r="H389"/>
      <c r="I389"/>
      <c r="J389"/>
    </row>
    <row r="390" spans="4:10" s="20" customFormat="1" ht="19.5" customHeight="1">
      <c r="D390"/>
      <c r="E390"/>
      <c r="F390"/>
      <c r="G390"/>
      <c r="H390"/>
      <c r="I390"/>
      <c r="J390"/>
    </row>
    <row r="391" spans="4:10" s="20" customFormat="1" ht="19.5" customHeight="1">
      <c r="D391"/>
      <c r="E391"/>
      <c r="F391"/>
      <c r="G391"/>
      <c r="H391"/>
      <c r="I391"/>
      <c r="J391"/>
    </row>
    <row r="392" spans="4:10" s="20" customFormat="1" ht="19.5" customHeight="1">
      <c r="D392"/>
      <c r="E392"/>
      <c r="F392"/>
      <c r="G392"/>
      <c r="H392"/>
      <c r="I392"/>
      <c r="J392"/>
    </row>
    <row r="393" spans="4:10" s="20" customFormat="1" ht="19.5" customHeight="1">
      <c r="D393"/>
      <c r="E393"/>
      <c r="F393"/>
      <c r="G393"/>
      <c r="H393"/>
      <c r="I393"/>
      <c r="J393"/>
    </row>
    <row r="394" spans="4:10" s="20" customFormat="1" ht="19.5" customHeight="1">
      <c r="D394"/>
      <c r="E394"/>
      <c r="F394"/>
      <c r="G394"/>
      <c r="H394"/>
      <c r="I394"/>
      <c r="J394"/>
    </row>
    <row r="395" spans="4:10" s="20" customFormat="1" ht="19.5" customHeight="1">
      <c r="D395"/>
      <c r="E395"/>
      <c r="F395"/>
      <c r="G395"/>
      <c r="H395"/>
      <c r="I395"/>
      <c r="J395"/>
    </row>
    <row r="396" spans="4:10" s="20" customFormat="1" ht="19.5" customHeight="1">
      <c r="D396"/>
      <c r="E396"/>
      <c r="F396"/>
      <c r="G396"/>
      <c r="H396"/>
      <c r="I396"/>
      <c r="J396"/>
    </row>
    <row r="397" spans="4:10" s="20" customFormat="1" ht="19.5" customHeight="1">
      <c r="D397"/>
      <c r="E397"/>
      <c r="F397"/>
      <c r="G397"/>
      <c r="H397"/>
      <c r="I397"/>
      <c r="J397"/>
    </row>
    <row r="398" spans="4:10" s="20" customFormat="1" ht="19.5" customHeight="1">
      <c r="D398"/>
      <c r="E398"/>
      <c r="F398"/>
      <c r="G398"/>
      <c r="H398"/>
      <c r="I398"/>
      <c r="J398"/>
    </row>
    <row r="399" spans="4:10" s="20" customFormat="1" ht="19.5" customHeight="1">
      <c r="D399"/>
      <c r="E399"/>
      <c r="F399"/>
      <c r="G399"/>
      <c r="H399"/>
      <c r="I399"/>
      <c r="J399"/>
    </row>
    <row r="400" spans="4:10" s="20" customFormat="1" ht="19.5" customHeight="1">
      <c r="D400"/>
      <c r="E400"/>
      <c r="F400"/>
      <c r="G400"/>
      <c r="H400"/>
      <c r="I400"/>
      <c r="J400"/>
    </row>
    <row r="401" spans="4:10" s="20" customFormat="1" ht="19.5" customHeight="1">
      <c r="D401"/>
      <c r="E401"/>
      <c r="F401"/>
      <c r="G401"/>
      <c r="H401"/>
      <c r="I401"/>
      <c r="J401"/>
    </row>
    <row r="402" spans="4:10" s="20" customFormat="1" ht="19.5" customHeight="1">
      <c r="D402"/>
      <c r="E402"/>
      <c r="F402"/>
      <c r="G402"/>
      <c r="H402"/>
      <c r="I402"/>
      <c r="J402"/>
    </row>
    <row r="403" spans="4:10" s="20" customFormat="1" ht="19.5" customHeight="1">
      <c r="D403"/>
      <c r="E403"/>
      <c r="F403"/>
      <c r="G403"/>
      <c r="H403"/>
      <c r="I403"/>
      <c r="J403"/>
    </row>
    <row r="404" spans="4:10" s="20" customFormat="1" ht="19.5" customHeight="1">
      <c r="D404"/>
      <c r="E404"/>
      <c r="F404"/>
      <c r="G404"/>
      <c r="H404"/>
      <c r="I404"/>
      <c r="J404"/>
    </row>
    <row r="405" spans="4:10" s="20" customFormat="1" ht="19.5" customHeight="1">
      <c r="D405"/>
      <c r="E405"/>
      <c r="F405"/>
      <c r="G405"/>
      <c r="H405"/>
      <c r="I405"/>
      <c r="J405"/>
    </row>
    <row r="406" spans="4:10" s="20" customFormat="1" ht="19.5" customHeight="1">
      <c r="D406"/>
      <c r="E406"/>
      <c r="F406"/>
      <c r="G406"/>
      <c r="H406"/>
      <c r="I406"/>
      <c r="J406"/>
    </row>
    <row r="407" spans="4:10" s="20" customFormat="1" ht="19.5" customHeight="1">
      <c r="D407"/>
      <c r="E407"/>
      <c r="F407"/>
      <c r="G407"/>
      <c r="H407"/>
      <c r="I407"/>
      <c r="J407"/>
    </row>
    <row r="408" spans="4:10" s="20" customFormat="1" ht="19.5" customHeight="1">
      <c r="D408"/>
      <c r="E408"/>
      <c r="F408"/>
      <c r="G408"/>
      <c r="H408"/>
      <c r="I408"/>
      <c r="J408"/>
    </row>
    <row r="409" spans="4:10" s="20" customFormat="1" ht="19.5" customHeight="1">
      <c r="D409"/>
      <c r="E409"/>
      <c r="F409"/>
      <c r="G409"/>
      <c r="H409"/>
      <c r="I409"/>
      <c r="J409"/>
    </row>
    <row r="410" spans="4:10" s="20" customFormat="1" ht="19.5" customHeight="1">
      <c r="D410"/>
      <c r="E410"/>
      <c r="F410"/>
      <c r="G410"/>
      <c r="H410"/>
      <c r="I410"/>
      <c r="J410"/>
    </row>
  </sheetData>
  <sheetProtection/>
  <printOptions horizontalCentered="1" verticalCentered="1"/>
  <pageMargins left="0.75" right="0.75" top="1" bottom="1" header="0.5" footer="0.5"/>
  <pageSetup fitToHeight="1" fitToWidth="1" horizontalDpi="300" verticalDpi="300" orientation="portrait" paperSize="9" scale="76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53"/>
  <sheetViews>
    <sheetView zoomScalePageLayoutView="0" workbookViewId="0" topLeftCell="A1">
      <pane xSplit="3" ySplit="5" topLeftCell="D21" activePane="bottomRight" state="frozen"/>
      <selection pane="topLeft" activeCell="B34" sqref="B34"/>
      <selection pane="topRight" activeCell="B34" sqref="B34"/>
      <selection pane="bottomLeft" activeCell="B34" sqref="B34"/>
      <selection pane="bottomRight" activeCell="H17" sqref="H17"/>
    </sheetView>
  </sheetViews>
  <sheetFormatPr defaultColWidth="8.8515625" defaultRowHeight="12.75"/>
  <cols>
    <col min="1" max="1" width="5.7109375" style="16" customWidth="1"/>
    <col min="2" max="2" width="21.7109375" style="34" customWidth="1"/>
    <col min="3" max="3" width="7.421875" style="20" customWidth="1"/>
    <col min="4" max="4" width="9.421875" style="20" customWidth="1"/>
    <col min="5" max="5" width="9.140625" style="20" bestFit="1" customWidth="1"/>
    <col min="6" max="7" width="6.7109375" style="20" customWidth="1"/>
    <col min="8" max="8" width="7.421875" style="20" bestFit="1" customWidth="1"/>
    <col min="9" max="9" width="10.421875" style="20" bestFit="1" customWidth="1"/>
    <col min="10" max="10" width="9.421875" style="20" bestFit="1" customWidth="1"/>
    <col min="11" max="12" width="7.421875" style="20" bestFit="1" customWidth="1"/>
    <col min="13" max="13" width="10.421875" style="20" customWidth="1"/>
    <col min="14" max="14" width="8.421875" style="20" bestFit="1" customWidth="1"/>
    <col min="15" max="16" width="8.421875" style="20" customWidth="1"/>
    <col min="17" max="28" width="9.140625" style="20" customWidth="1"/>
  </cols>
  <sheetData>
    <row r="1" spans="2:16" ht="12.75">
      <c r="B1" s="16" t="s">
        <v>62</v>
      </c>
      <c r="C1" s="36"/>
      <c r="D1" s="35" t="s">
        <v>107</v>
      </c>
      <c r="E1" s="39" t="s">
        <v>64</v>
      </c>
      <c r="F1" s="39" t="s">
        <v>64</v>
      </c>
      <c r="G1" s="35" t="s">
        <v>64</v>
      </c>
      <c r="H1" s="36"/>
      <c r="I1" s="39" t="s">
        <v>65</v>
      </c>
      <c r="J1" s="35" t="s">
        <v>66</v>
      </c>
      <c r="K1" s="59" t="s">
        <v>90</v>
      </c>
      <c r="L1" s="59" t="s">
        <v>90</v>
      </c>
      <c r="M1" s="39" t="s">
        <v>61</v>
      </c>
      <c r="N1" s="35" t="s">
        <v>57</v>
      </c>
      <c r="O1" s="39" t="s">
        <v>70</v>
      </c>
      <c r="P1" s="39" t="s">
        <v>119</v>
      </c>
    </row>
    <row r="2" spans="2:16" ht="19.5" customHeight="1">
      <c r="B2" s="16" t="s">
        <v>63</v>
      </c>
      <c r="D2" s="20" t="s">
        <v>107</v>
      </c>
      <c r="E2" s="36" t="s">
        <v>54</v>
      </c>
      <c r="F2" s="20" t="s">
        <v>54</v>
      </c>
      <c r="G2" s="20" t="s">
        <v>54</v>
      </c>
      <c r="H2" s="36" t="s">
        <v>21</v>
      </c>
      <c r="I2" s="20" t="s">
        <v>55</v>
      </c>
      <c r="J2" s="20" t="s">
        <v>66</v>
      </c>
      <c r="K2" s="20" t="s">
        <v>56</v>
      </c>
      <c r="L2" s="20" t="s">
        <v>56</v>
      </c>
      <c r="M2" s="20" t="s">
        <v>53</v>
      </c>
      <c r="N2" s="20" t="s">
        <v>57</v>
      </c>
      <c r="O2" s="20" t="s">
        <v>75</v>
      </c>
      <c r="P2" s="20" t="s">
        <v>67</v>
      </c>
    </row>
    <row r="3" spans="2:15" ht="19.5" customHeight="1">
      <c r="B3" s="16"/>
      <c r="E3" s="36"/>
      <c r="H3" s="36"/>
      <c r="M3" s="20" t="s">
        <v>154</v>
      </c>
      <c r="O3" s="20" t="s">
        <v>155</v>
      </c>
    </row>
    <row r="4" spans="4:16" ht="19.5" customHeight="1" thickBot="1">
      <c r="D4" s="20" t="s">
        <v>28</v>
      </c>
      <c r="E4" s="36" t="s">
        <v>18</v>
      </c>
      <c r="F4" s="20" t="s">
        <v>19</v>
      </c>
      <c r="G4" s="20" t="s">
        <v>28</v>
      </c>
      <c r="H4" s="20" t="s">
        <v>18</v>
      </c>
      <c r="I4" s="20" t="s">
        <v>19</v>
      </c>
      <c r="J4" s="20" t="s">
        <v>28</v>
      </c>
      <c r="K4" s="20" t="s">
        <v>18</v>
      </c>
      <c r="L4" s="36" t="s">
        <v>19</v>
      </c>
      <c r="M4" s="20" t="s">
        <v>138</v>
      </c>
      <c r="N4" s="20" t="s">
        <v>28</v>
      </c>
      <c r="O4" s="20" t="s">
        <v>18</v>
      </c>
      <c r="P4" s="20" t="s">
        <v>19</v>
      </c>
    </row>
    <row r="5" spans="1:28" s="1" customFormat="1" ht="19.5" customHeight="1" thickBot="1">
      <c r="A5" s="17"/>
      <c r="B5" s="26"/>
      <c r="C5" s="4" t="s">
        <v>9</v>
      </c>
      <c r="D5" s="60">
        <f>'febr + mrt'!$C5+46</f>
        <v>43558</v>
      </c>
      <c r="E5" s="41">
        <f>'febr + mrt'!$C5+49</f>
        <v>43561</v>
      </c>
      <c r="F5" s="41">
        <f>'febr + mrt'!$C5+50</f>
        <v>43562</v>
      </c>
      <c r="G5" s="60">
        <f>'febr + mrt'!$C5+53</f>
        <v>43565</v>
      </c>
      <c r="H5" s="61">
        <f>'febr + mrt'!$C5+56</f>
        <v>43568</v>
      </c>
      <c r="I5" s="41">
        <f>'febr + mrt'!$C5+57</f>
        <v>43569</v>
      </c>
      <c r="J5" s="60">
        <f>'febr + mrt'!$C5+60</f>
        <v>43572</v>
      </c>
      <c r="K5" s="63">
        <f>'febr + mrt'!$C5+63</f>
        <v>43575</v>
      </c>
      <c r="L5" s="63">
        <f>'febr + mrt'!$C5+64</f>
        <v>43576</v>
      </c>
      <c r="M5" s="41">
        <f>'febr + mrt'!$C5+65</f>
        <v>43577</v>
      </c>
      <c r="N5" s="60">
        <f>'febr + mrt'!$C5+67</f>
        <v>43579</v>
      </c>
      <c r="O5" s="41">
        <f>'febr + mrt'!$C5+70</f>
        <v>43582</v>
      </c>
      <c r="P5" s="41">
        <f>'febr + mrt'!$C5+71</f>
        <v>43583</v>
      </c>
      <c r="Q5" s="4" t="s">
        <v>12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17" ht="19.5" customHeight="1">
      <c r="A6" s="14">
        <f>'febr + mrt'!A6</f>
        <v>1</v>
      </c>
      <c r="B6" s="28" t="str">
        <f>'febr + mrt'!B6</f>
        <v>Renato Ambrosini</v>
      </c>
      <c r="C6" s="11">
        <f>'febr + mrt'!Q6</f>
        <v>7</v>
      </c>
      <c r="D6" s="44">
        <v>1</v>
      </c>
      <c r="E6" s="44"/>
      <c r="F6" s="44">
        <v>1</v>
      </c>
      <c r="G6" s="44"/>
      <c r="H6" s="44"/>
      <c r="I6" s="44">
        <v>1</v>
      </c>
      <c r="J6" s="44"/>
      <c r="K6" s="44"/>
      <c r="L6" s="44"/>
      <c r="M6" s="44">
        <v>1</v>
      </c>
      <c r="N6" s="44">
        <v>1</v>
      </c>
      <c r="O6" s="44"/>
      <c r="P6" s="44"/>
      <c r="Q6" s="11">
        <f aca="true" t="shared" si="0" ref="Q6:Q52">SUM(C6:P6)</f>
        <v>12</v>
      </c>
    </row>
    <row r="7" spans="1:17" ht="19.5" customHeight="1">
      <c r="A7" s="14">
        <f>'febr + mrt'!A7</f>
        <v>2</v>
      </c>
      <c r="B7" s="28" t="str">
        <f>'febr + mrt'!B7</f>
        <v>Frits Bakker</v>
      </c>
      <c r="C7" s="5">
        <f>'febr + mrt'!Q7</f>
        <v>0</v>
      </c>
      <c r="D7" s="45"/>
      <c r="E7" s="45"/>
      <c r="F7" s="45"/>
      <c r="G7" s="45"/>
      <c r="H7" s="45"/>
      <c r="I7" s="45"/>
      <c r="J7" s="44"/>
      <c r="K7" s="44"/>
      <c r="L7" s="44"/>
      <c r="M7" s="44"/>
      <c r="N7" s="44"/>
      <c r="O7" s="44"/>
      <c r="P7" s="44"/>
      <c r="Q7" s="11">
        <f t="shared" si="0"/>
        <v>0</v>
      </c>
    </row>
    <row r="8" spans="1:17" ht="19.5" customHeight="1">
      <c r="A8" s="14">
        <f>'febr + mrt'!A8</f>
        <v>3</v>
      </c>
      <c r="B8" s="28" t="str">
        <f>'febr + mrt'!B8</f>
        <v>Naboth Bevelander</v>
      </c>
      <c r="C8" s="5">
        <f>'febr + mrt'!Q8</f>
        <v>5</v>
      </c>
      <c r="D8" s="45">
        <v>1</v>
      </c>
      <c r="E8" s="45"/>
      <c r="F8" s="45">
        <v>1</v>
      </c>
      <c r="G8" s="45">
        <v>1</v>
      </c>
      <c r="H8" s="45"/>
      <c r="I8" s="45">
        <v>1</v>
      </c>
      <c r="J8" s="44">
        <v>1</v>
      </c>
      <c r="K8" s="44"/>
      <c r="L8" s="44">
        <v>1</v>
      </c>
      <c r="M8" s="44"/>
      <c r="N8" s="44"/>
      <c r="O8" s="44"/>
      <c r="P8" s="44"/>
      <c r="Q8" s="11">
        <f t="shared" si="0"/>
        <v>11</v>
      </c>
    </row>
    <row r="9" spans="1:17" ht="19.5" customHeight="1">
      <c r="A9" s="14">
        <f>'febr + mrt'!A9</f>
        <v>4</v>
      </c>
      <c r="B9" s="28" t="str">
        <f>'febr + mrt'!B9</f>
        <v>George de Block</v>
      </c>
      <c r="C9" s="5">
        <f>'febr + mrt'!Q9</f>
        <v>1</v>
      </c>
      <c r="D9" s="45">
        <v>1</v>
      </c>
      <c r="E9" s="45">
        <v>2</v>
      </c>
      <c r="F9" s="45"/>
      <c r="G9" s="45">
        <v>1</v>
      </c>
      <c r="H9" s="45"/>
      <c r="I9" s="45"/>
      <c r="J9" s="44">
        <v>1</v>
      </c>
      <c r="K9" s="44">
        <v>2</v>
      </c>
      <c r="L9" s="44"/>
      <c r="M9" s="44"/>
      <c r="N9" s="44">
        <v>1</v>
      </c>
      <c r="O9" s="44"/>
      <c r="P9" s="44"/>
      <c r="Q9" s="11">
        <f t="shared" si="0"/>
        <v>9</v>
      </c>
    </row>
    <row r="10" spans="1:17" ht="19.5" customHeight="1">
      <c r="A10" s="14">
        <f>'febr + mrt'!A10</f>
        <v>5</v>
      </c>
      <c r="B10" s="28" t="str">
        <f>'febr + mrt'!B10</f>
        <v>Lia van Broekhoven</v>
      </c>
      <c r="C10" s="5">
        <f>'febr + mrt'!Q10</f>
        <v>5</v>
      </c>
      <c r="D10" s="45">
        <v>1</v>
      </c>
      <c r="E10" s="45"/>
      <c r="F10" s="45">
        <v>1</v>
      </c>
      <c r="G10" s="45">
        <v>1</v>
      </c>
      <c r="H10" s="45"/>
      <c r="I10" s="45"/>
      <c r="J10" s="44">
        <v>1</v>
      </c>
      <c r="K10" s="44"/>
      <c r="L10" s="44"/>
      <c r="M10" s="44">
        <v>1</v>
      </c>
      <c r="N10" s="44">
        <v>1</v>
      </c>
      <c r="O10" s="44"/>
      <c r="P10" s="44"/>
      <c r="Q10" s="11">
        <f t="shared" si="0"/>
        <v>11</v>
      </c>
    </row>
    <row r="11" spans="1:17" ht="19.5" customHeight="1">
      <c r="A11" s="14">
        <f>'febr + mrt'!A11</f>
        <v>6</v>
      </c>
      <c r="B11" s="28" t="str">
        <f>'febr + mrt'!B11</f>
        <v>Evert Butler</v>
      </c>
      <c r="C11" s="5">
        <f>'febr + mrt'!Q11</f>
        <v>3</v>
      </c>
      <c r="D11" s="45"/>
      <c r="E11" s="45"/>
      <c r="F11" s="45"/>
      <c r="G11" s="45"/>
      <c r="H11" s="45"/>
      <c r="I11" s="45"/>
      <c r="J11" s="44"/>
      <c r="K11" s="44"/>
      <c r="L11" s="44"/>
      <c r="M11" s="44"/>
      <c r="N11" s="44"/>
      <c r="O11" s="44"/>
      <c r="P11" s="44"/>
      <c r="Q11" s="11">
        <f t="shared" si="0"/>
        <v>3</v>
      </c>
    </row>
    <row r="12" spans="1:17" ht="19.5" customHeight="1">
      <c r="A12" s="14">
        <f>'febr + mrt'!A12</f>
        <v>7</v>
      </c>
      <c r="B12" s="28" t="str">
        <f>'febr + mrt'!B12</f>
        <v>Herman Dekker</v>
      </c>
      <c r="C12" s="5">
        <f>'febr + mrt'!Q12</f>
        <v>4</v>
      </c>
      <c r="D12" s="45">
        <v>1</v>
      </c>
      <c r="E12" s="45"/>
      <c r="F12" s="45">
        <v>1</v>
      </c>
      <c r="G12" s="45">
        <v>1</v>
      </c>
      <c r="H12" s="45"/>
      <c r="I12" s="45">
        <v>1</v>
      </c>
      <c r="J12" s="44">
        <v>1</v>
      </c>
      <c r="K12" s="44"/>
      <c r="L12" s="44"/>
      <c r="M12" s="44">
        <v>1</v>
      </c>
      <c r="N12" s="44">
        <v>1</v>
      </c>
      <c r="O12" s="44"/>
      <c r="P12" s="44"/>
      <c r="Q12" s="11">
        <f t="shared" si="0"/>
        <v>11</v>
      </c>
    </row>
    <row r="13" spans="1:17" ht="19.5" customHeight="1">
      <c r="A13" s="14">
        <f>'febr + mrt'!A13</f>
        <v>8</v>
      </c>
      <c r="B13" s="28" t="str">
        <f>'febr + mrt'!B13</f>
        <v>Frans den Deurwaarder</v>
      </c>
      <c r="C13" s="5">
        <f>'febr + mrt'!Q13</f>
        <v>6</v>
      </c>
      <c r="D13" s="45">
        <v>1</v>
      </c>
      <c r="E13" s="45">
        <v>2</v>
      </c>
      <c r="F13" s="45">
        <v>1</v>
      </c>
      <c r="G13" s="45">
        <v>1</v>
      </c>
      <c r="H13" s="45"/>
      <c r="I13" s="45">
        <v>1</v>
      </c>
      <c r="J13" s="44">
        <v>1</v>
      </c>
      <c r="K13" s="44">
        <v>2</v>
      </c>
      <c r="L13" s="44">
        <v>1</v>
      </c>
      <c r="M13" s="44"/>
      <c r="N13" s="44"/>
      <c r="O13" s="44"/>
      <c r="P13" s="44"/>
      <c r="Q13" s="11">
        <f t="shared" si="0"/>
        <v>16</v>
      </c>
    </row>
    <row r="14" spans="1:17" ht="19.5" customHeight="1">
      <c r="A14" s="14">
        <f>'febr + mrt'!A14</f>
        <v>9</v>
      </c>
      <c r="B14" s="28" t="str">
        <f>'febr + mrt'!B14</f>
        <v>Irma den Deurwaarder</v>
      </c>
      <c r="C14" s="5">
        <f>'febr + mrt'!Q14</f>
        <v>5</v>
      </c>
      <c r="D14" s="45">
        <v>1</v>
      </c>
      <c r="E14" s="45">
        <v>2</v>
      </c>
      <c r="F14" s="45">
        <v>1</v>
      </c>
      <c r="G14" s="45">
        <v>1</v>
      </c>
      <c r="H14" s="45"/>
      <c r="I14" s="45">
        <v>1</v>
      </c>
      <c r="J14" s="44">
        <v>1</v>
      </c>
      <c r="K14" s="44">
        <v>2</v>
      </c>
      <c r="L14" s="44">
        <v>1</v>
      </c>
      <c r="M14" s="44"/>
      <c r="N14" s="44"/>
      <c r="O14" s="44"/>
      <c r="P14" s="44"/>
      <c r="Q14" s="11">
        <f t="shared" si="0"/>
        <v>15</v>
      </c>
    </row>
    <row r="15" spans="1:17" ht="19.5" customHeight="1">
      <c r="A15" s="14">
        <f>'febr + mrt'!A15</f>
        <v>10</v>
      </c>
      <c r="B15" s="28" t="str">
        <f>'febr + mrt'!B15</f>
        <v>Bram Dieleman</v>
      </c>
      <c r="C15" s="5">
        <f>'febr + mrt'!Q15</f>
        <v>18</v>
      </c>
      <c r="D15" s="45">
        <v>1</v>
      </c>
      <c r="E15" s="45">
        <v>2</v>
      </c>
      <c r="F15" s="45">
        <v>1</v>
      </c>
      <c r="G15" s="45"/>
      <c r="H15" s="45"/>
      <c r="I15" s="45"/>
      <c r="J15" s="44">
        <v>1</v>
      </c>
      <c r="K15" s="44">
        <v>2</v>
      </c>
      <c r="L15" s="44">
        <v>1</v>
      </c>
      <c r="M15" s="44">
        <v>1</v>
      </c>
      <c r="N15" s="44">
        <v>1</v>
      </c>
      <c r="O15" s="44"/>
      <c r="P15" s="44"/>
      <c r="Q15" s="11">
        <f t="shared" si="0"/>
        <v>28</v>
      </c>
    </row>
    <row r="16" spans="1:17" ht="19.5" customHeight="1">
      <c r="A16" s="14">
        <f>'febr + mrt'!A16</f>
        <v>11</v>
      </c>
      <c r="B16" s="28" t="str">
        <f>'febr + mrt'!B16</f>
        <v>Jean-Paul van Driel</v>
      </c>
      <c r="C16" s="5">
        <f>'febr + mrt'!Q16</f>
        <v>4</v>
      </c>
      <c r="D16" s="45"/>
      <c r="E16" s="45">
        <v>2</v>
      </c>
      <c r="F16" s="45"/>
      <c r="G16" s="45"/>
      <c r="H16" s="45"/>
      <c r="I16" s="45"/>
      <c r="J16" s="44"/>
      <c r="K16" s="44">
        <v>2</v>
      </c>
      <c r="L16" s="44"/>
      <c r="M16" s="44"/>
      <c r="N16" s="44"/>
      <c r="O16" s="44"/>
      <c r="P16" s="44"/>
      <c r="Q16" s="11">
        <f t="shared" si="0"/>
        <v>8</v>
      </c>
    </row>
    <row r="17" spans="1:17" ht="19.5" customHeight="1">
      <c r="A17" s="14">
        <f>'febr + mrt'!A17</f>
        <v>12</v>
      </c>
      <c r="B17" s="28" t="str">
        <f>'febr + mrt'!B17</f>
        <v>Chris van Drongelen</v>
      </c>
      <c r="C17" s="5">
        <f>'febr + mrt'!Q17</f>
        <v>6</v>
      </c>
      <c r="D17" s="45">
        <v>1</v>
      </c>
      <c r="E17" s="45"/>
      <c r="F17" s="45"/>
      <c r="G17" s="45">
        <v>1</v>
      </c>
      <c r="H17" s="45"/>
      <c r="I17" s="45">
        <v>1</v>
      </c>
      <c r="J17" s="44">
        <v>1</v>
      </c>
      <c r="K17" s="44">
        <v>2</v>
      </c>
      <c r="L17" s="44"/>
      <c r="M17" s="44"/>
      <c r="N17" s="44">
        <v>1</v>
      </c>
      <c r="O17" s="44"/>
      <c r="P17" s="44"/>
      <c r="Q17" s="11">
        <f t="shared" si="0"/>
        <v>13</v>
      </c>
    </row>
    <row r="18" spans="1:17" ht="19.5" customHeight="1">
      <c r="A18" s="14">
        <f>'febr + mrt'!A18</f>
        <v>13</v>
      </c>
      <c r="B18" s="28" t="str">
        <f>'febr + mrt'!B18</f>
        <v>Jan van Drongelen</v>
      </c>
      <c r="C18" s="5">
        <f>'febr + mrt'!Q18</f>
        <v>9</v>
      </c>
      <c r="D18" s="45">
        <v>1</v>
      </c>
      <c r="E18" s="45">
        <v>2</v>
      </c>
      <c r="F18" s="45"/>
      <c r="G18" s="45">
        <v>1</v>
      </c>
      <c r="H18" s="45"/>
      <c r="I18" s="45"/>
      <c r="J18" s="44">
        <v>1</v>
      </c>
      <c r="K18" s="44">
        <v>2</v>
      </c>
      <c r="L18" s="44"/>
      <c r="M18" s="44"/>
      <c r="N18" s="44"/>
      <c r="O18" s="44"/>
      <c r="P18" s="44"/>
      <c r="Q18" s="11">
        <f t="shared" si="0"/>
        <v>16</v>
      </c>
    </row>
    <row r="19" spans="1:17" ht="19.5" customHeight="1">
      <c r="A19" s="14">
        <f>'febr + mrt'!A19</f>
        <v>14</v>
      </c>
      <c r="B19" s="28" t="str">
        <f>'febr + mrt'!B19</f>
        <v>Kees Faas</v>
      </c>
      <c r="C19" s="5">
        <f>'febr + mrt'!Q19</f>
        <v>8</v>
      </c>
      <c r="D19" s="45">
        <v>1</v>
      </c>
      <c r="E19" s="45"/>
      <c r="F19" s="45">
        <v>1</v>
      </c>
      <c r="G19" s="45">
        <v>1</v>
      </c>
      <c r="H19" s="45"/>
      <c r="I19" s="45">
        <v>1</v>
      </c>
      <c r="J19" s="44">
        <v>1</v>
      </c>
      <c r="K19" s="44"/>
      <c r="L19" s="44"/>
      <c r="M19" s="44"/>
      <c r="N19" s="44">
        <v>1</v>
      </c>
      <c r="O19" s="44"/>
      <c r="P19" s="44"/>
      <c r="Q19" s="11">
        <f t="shared" si="0"/>
        <v>14</v>
      </c>
    </row>
    <row r="20" spans="1:17" ht="19.5" customHeight="1">
      <c r="A20" s="14">
        <f>'febr + mrt'!A20</f>
        <v>15</v>
      </c>
      <c r="B20" s="28" t="str">
        <f>'febr + mrt'!B20</f>
        <v>Ronnie Fieret</v>
      </c>
      <c r="C20" s="5">
        <f>'febr + mrt'!Q20</f>
        <v>9</v>
      </c>
      <c r="D20" s="45">
        <v>1</v>
      </c>
      <c r="E20" s="45">
        <v>2</v>
      </c>
      <c r="F20" s="45">
        <v>1</v>
      </c>
      <c r="G20" s="45"/>
      <c r="H20" s="45"/>
      <c r="I20" s="45">
        <v>1</v>
      </c>
      <c r="J20" s="44"/>
      <c r="K20" s="44"/>
      <c r="L20" s="44"/>
      <c r="M20" s="44"/>
      <c r="N20" s="44"/>
      <c r="O20" s="44"/>
      <c r="P20" s="44"/>
      <c r="Q20" s="11">
        <f t="shared" si="0"/>
        <v>14</v>
      </c>
    </row>
    <row r="21" spans="1:17" ht="19.5" customHeight="1">
      <c r="A21" s="14">
        <f>'febr + mrt'!A21</f>
        <v>16</v>
      </c>
      <c r="B21" s="28" t="str">
        <f>'febr + mrt'!B21</f>
        <v>Henk Franken</v>
      </c>
      <c r="C21" s="5">
        <f>'febr + mrt'!Q21</f>
        <v>4</v>
      </c>
      <c r="D21" s="45">
        <v>1</v>
      </c>
      <c r="E21" s="45">
        <v>2</v>
      </c>
      <c r="F21" s="45">
        <v>1</v>
      </c>
      <c r="G21" s="45">
        <v>1</v>
      </c>
      <c r="H21" s="45"/>
      <c r="I21" s="45"/>
      <c r="J21" s="44">
        <v>1</v>
      </c>
      <c r="K21" s="44">
        <v>2</v>
      </c>
      <c r="L21" s="44"/>
      <c r="M21" s="44"/>
      <c r="N21" s="44">
        <v>1</v>
      </c>
      <c r="O21" s="44"/>
      <c r="P21" s="44"/>
      <c r="Q21" s="11">
        <f t="shared" si="0"/>
        <v>13</v>
      </c>
    </row>
    <row r="22" spans="1:17" ht="19.5" customHeight="1">
      <c r="A22" s="14">
        <f>'febr + mrt'!A22</f>
        <v>17</v>
      </c>
      <c r="B22" s="28" t="str">
        <f>'febr + mrt'!B22</f>
        <v>Jan 't Gilde</v>
      </c>
      <c r="C22" s="5">
        <f>'febr + mrt'!Q22</f>
        <v>4</v>
      </c>
      <c r="D22" s="45"/>
      <c r="E22" s="45"/>
      <c r="F22" s="45">
        <v>1</v>
      </c>
      <c r="G22" s="45"/>
      <c r="H22" s="45"/>
      <c r="I22" s="45"/>
      <c r="J22" s="44">
        <v>1</v>
      </c>
      <c r="K22" s="44"/>
      <c r="L22" s="44">
        <v>1</v>
      </c>
      <c r="M22" s="44">
        <v>1</v>
      </c>
      <c r="N22" s="44">
        <v>1</v>
      </c>
      <c r="O22" s="44"/>
      <c r="P22" s="44"/>
      <c r="Q22" s="11">
        <f t="shared" si="0"/>
        <v>9</v>
      </c>
    </row>
    <row r="23" spans="1:17" ht="19.5" customHeight="1">
      <c r="A23" s="14">
        <f>'febr + mrt'!A23</f>
        <v>18</v>
      </c>
      <c r="B23" s="28" t="str">
        <f>'febr + mrt'!B23</f>
        <v>Rob van der Goes</v>
      </c>
      <c r="C23" s="5">
        <f>'febr + mrt'!Q23</f>
        <v>3</v>
      </c>
      <c r="D23" s="45"/>
      <c r="E23" s="45">
        <v>2</v>
      </c>
      <c r="F23" s="45">
        <v>1</v>
      </c>
      <c r="G23" s="45"/>
      <c r="H23" s="45"/>
      <c r="I23" s="45">
        <v>1</v>
      </c>
      <c r="J23" s="44">
        <v>1</v>
      </c>
      <c r="K23" s="44">
        <v>2</v>
      </c>
      <c r="L23" s="44"/>
      <c r="M23" s="44"/>
      <c r="N23" s="44"/>
      <c r="O23" s="44"/>
      <c r="P23" s="44"/>
      <c r="Q23" s="11">
        <f t="shared" si="0"/>
        <v>10</v>
      </c>
    </row>
    <row r="24" spans="1:17" ht="19.5" customHeight="1">
      <c r="A24" s="14">
        <f>'febr + mrt'!A24</f>
        <v>19</v>
      </c>
      <c r="B24" s="28" t="str">
        <f>'febr + mrt'!B24</f>
        <v>Johan Haak</v>
      </c>
      <c r="C24" s="5">
        <f>'febr + mrt'!Q24</f>
        <v>3</v>
      </c>
      <c r="D24" s="45"/>
      <c r="E24" s="45"/>
      <c r="F24" s="45">
        <v>1</v>
      </c>
      <c r="G24" s="45"/>
      <c r="H24" s="45"/>
      <c r="I24" s="45">
        <v>1</v>
      </c>
      <c r="J24" s="44"/>
      <c r="K24" s="44"/>
      <c r="L24" s="44">
        <v>1</v>
      </c>
      <c r="M24" s="44"/>
      <c r="N24" s="44"/>
      <c r="O24" s="44"/>
      <c r="P24" s="44"/>
      <c r="Q24" s="11">
        <f t="shared" si="0"/>
        <v>6</v>
      </c>
    </row>
    <row r="25" spans="1:17" ht="19.5" customHeight="1">
      <c r="A25" s="14">
        <f>'febr + mrt'!A25</f>
        <v>20</v>
      </c>
      <c r="B25" s="28" t="str">
        <f>'febr + mrt'!B25</f>
        <v>Piet Haak</v>
      </c>
      <c r="C25" s="5">
        <f>'febr + mrt'!Q25</f>
        <v>0</v>
      </c>
      <c r="D25" s="45"/>
      <c r="E25" s="45"/>
      <c r="F25" s="45"/>
      <c r="G25" s="45"/>
      <c r="H25" s="45"/>
      <c r="I25" s="45"/>
      <c r="J25" s="44"/>
      <c r="K25" s="44"/>
      <c r="L25" s="44"/>
      <c r="M25" s="44"/>
      <c r="N25" s="44"/>
      <c r="O25" s="44"/>
      <c r="P25" s="44"/>
      <c r="Q25" s="11">
        <f t="shared" si="0"/>
        <v>0</v>
      </c>
    </row>
    <row r="26" spans="1:17" ht="19.5" customHeight="1">
      <c r="A26" s="14">
        <f>'febr + mrt'!A26</f>
        <v>21</v>
      </c>
      <c r="B26" s="28" t="str">
        <f>'febr + mrt'!B26</f>
        <v>Hans Hamelink</v>
      </c>
      <c r="C26" s="5">
        <f>'febr + mrt'!Q26</f>
        <v>2</v>
      </c>
      <c r="D26" s="45"/>
      <c r="E26" s="45"/>
      <c r="F26" s="45"/>
      <c r="G26" s="45">
        <v>1</v>
      </c>
      <c r="H26" s="45"/>
      <c r="I26" s="45"/>
      <c r="J26" s="44">
        <v>1</v>
      </c>
      <c r="K26" s="44"/>
      <c r="L26" s="44"/>
      <c r="M26" s="44"/>
      <c r="N26" s="44"/>
      <c r="O26" s="44"/>
      <c r="P26" s="44"/>
      <c r="Q26" s="11">
        <f t="shared" si="0"/>
        <v>4</v>
      </c>
    </row>
    <row r="27" spans="1:17" ht="19.5" customHeight="1">
      <c r="A27" s="14">
        <f>'febr + mrt'!A27</f>
        <v>22</v>
      </c>
      <c r="B27" s="28" t="s">
        <v>43</v>
      </c>
      <c r="C27" s="5">
        <f>'febr + mrt'!Q27</f>
        <v>9</v>
      </c>
      <c r="D27" s="45">
        <v>1</v>
      </c>
      <c r="E27" s="45">
        <v>2</v>
      </c>
      <c r="F27" s="45">
        <v>1</v>
      </c>
      <c r="G27" s="45">
        <v>1</v>
      </c>
      <c r="H27" s="45"/>
      <c r="I27" s="45">
        <v>1</v>
      </c>
      <c r="J27" s="44">
        <v>1</v>
      </c>
      <c r="K27" s="44">
        <v>2</v>
      </c>
      <c r="L27" s="44">
        <v>1</v>
      </c>
      <c r="M27" s="44"/>
      <c r="N27" s="44">
        <v>1</v>
      </c>
      <c r="O27" s="44"/>
      <c r="P27" s="44"/>
      <c r="Q27" s="11">
        <f t="shared" si="0"/>
        <v>20</v>
      </c>
    </row>
    <row r="28" spans="1:17" ht="19.5" customHeight="1">
      <c r="A28" s="14">
        <f>'febr + mrt'!A28</f>
        <v>23</v>
      </c>
      <c r="B28" s="28" t="s">
        <v>148</v>
      </c>
      <c r="C28" s="5">
        <f>'febr + mrt'!Q28</f>
        <v>1</v>
      </c>
      <c r="D28" s="45"/>
      <c r="E28" s="45">
        <v>2</v>
      </c>
      <c r="F28" s="45"/>
      <c r="G28" s="45">
        <v>1</v>
      </c>
      <c r="H28" s="45"/>
      <c r="I28" s="45"/>
      <c r="J28" s="44"/>
      <c r="K28" s="44"/>
      <c r="L28" s="44"/>
      <c r="M28" s="44"/>
      <c r="N28" s="44">
        <v>1</v>
      </c>
      <c r="O28" s="44"/>
      <c r="P28" s="44"/>
      <c r="Q28" s="11">
        <f t="shared" si="0"/>
        <v>5</v>
      </c>
    </row>
    <row r="29" spans="1:17" ht="19.5" customHeight="1">
      <c r="A29" s="14">
        <f>'febr + mrt'!A29</f>
        <v>24</v>
      </c>
      <c r="B29" s="28" t="str">
        <f>'febr + mrt'!B29</f>
        <v>Monnie IJsebaert</v>
      </c>
      <c r="C29" s="5">
        <f>'febr + mrt'!Q29</f>
        <v>3</v>
      </c>
      <c r="D29" s="45"/>
      <c r="E29" s="45">
        <v>2</v>
      </c>
      <c r="F29" s="45"/>
      <c r="G29" s="45"/>
      <c r="H29" s="45"/>
      <c r="I29" s="45">
        <v>1</v>
      </c>
      <c r="J29" s="44">
        <v>1</v>
      </c>
      <c r="K29" s="44">
        <v>2</v>
      </c>
      <c r="L29" s="44"/>
      <c r="M29" s="44"/>
      <c r="N29" s="44">
        <v>1</v>
      </c>
      <c r="O29" s="44"/>
      <c r="P29" s="44"/>
      <c r="Q29" s="11">
        <f t="shared" si="0"/>
        <v>10</v>
      </c>
    </row>
    <row r="30" spans="1:17" ht="19.5" customHeight="1">
      <c r="A30" s="14">
        <f>'febr + mrt'!A30</f>
        <v>25</v>
      </c>
      <c r="B30" s="28" t="str">
        <f>'febr + mrt'!B30</f>
        <v>Wim Ijsebaert</v>
      </c>
      <c r="C30" s="5">
        <f>'febr + mrt'!Q30</f>
        <v>4</v>
      </c>
      <c r="D30" s="45"/>
      <c r="E30" s="45"/>
      <c r="F30" s="45"/>
      <c r="G30" s="45">
        <v>1</v>
      </c>
      <c r="H30" s="45"/>
      <c r="I30" s="45"/>
      <c r="J30" s="44"/>
      <c r="K30" s="44"/>
      <c r="L30" s="44"/>
      <c r="M30" s="44"/>
      <c r="N30" s="44">
        <v>1</v>
      </c>
      <c r="O30" s="44"/>
      <c r="P30" s="44"/>
      <c r="Q30" s="11">
        <f t="shared" si="0"/>
        <v>6</v>
      </c>
    </row>
    <row r="31" spans="1:17" ht="19.5" customHeight="1">
      <c r="A31" s="14">
        <f>'febr + mrt'!A31</f>
        <v>26</v>
      </c>
      <c r="B31" s="28" t="str">
        <f>'febr + mrt'!B31</f>
        <v>Jan Kalisvaart</v>
      </c>
      <c r="C31" s="5">
        <f>'febr + mrt'!Q31</f>
        <v>6</v>
      </c>
      <c r="D31" s="45"/>
      <c r="E31" s="45">
        <v>2</v>
      </c>
      <c r="F31" s="45"/>
      <c r="G31" s="45"/>
      <c r="H31" s="45"/>
      <c r="I31" s="45"/>
      <c r="J31" s="44"/>
      <c r="K31" s="44"/>
      <c r="L31" s="44"/>
      <c r="M31" s="44"/>
      <c r="N31" s="44"/>
      <c r="O31" s="44"/>
      <c r="P31" s="44"/>
      <c r="Q31" s="11">
        <f t="shared" si="0"/>
        <v>8</v>
      </c>
    </row>
    <row r="32" spans="1:17" ht="19.5" customHeight="1">
      <c r="A32" s="14">
        <f>'febr + mrt'!A32</f>
        <v>27</v>
      </c>
      <c r="B32" s="28" t="str">
        <f>'febr + mrt'!B32</f>
        <v>Gerrit Kampman</v>
      </c>
      <c r="C32" s="5">
        <f>'febr + mrt'!Q32</f>
        <v>2</v>
      </c>
      <c r="D32" s="45">
        <v>1</v>
      </c>
      <c r="E32" s="45"/>
      <c r="F32" s="45">
        <v>1</v>
      </c>
      <c r="G32" s="45"/>
      <c r="H32" s="45"/>
      <c r="I32" s="45">
        <v>1</v>
      </c>
      <c r="J32" s="44">
        <v>1</v>
      </c>
      <c r="K32" s="44"/>
      <c r="L32" s="44">
        <v>1</v>
      </c>
      <c r="M32" s="44">
        <v>1</v>
      </c>
      <c r="N32" s="44"/>
      <c r="O32" s="44"/>
      <c r="P32" s="44"/>
      <c r="Q32" s="11">
        <f t="shared" si="0"/>
        <v>8</v>
      </c>
    </row>
    <row r="33" spans="1:17" ht="19.5" customHeight="1">
      <c r="A33" s="14">
        <f>'febr + mrt'!A33</f>
        <v>28</v>
      </c>
      <c r="B33" s="28" t="s">
        <v>145</v>
      </c>
      <c r="C33" s="5">
        <f>'febr + mrt'!Q33</f>
        <v>4</v>
      </c>
      <c r="D33" s="45"/>
      <c r="E33" s="45"/>
      <c r="F33" s="45">
        <v>1</v>
      </c>
      <c r="G33" s="45"/>
      <c r="H33" s="45"/>
      <c r="I33" s="45">
        <v>1</v>
      </c>
      <c r="J33" s="44"/>
      <c r="K33" s="44"/>
      <c r="L33" s="44"/>
      <c r="M33" s="44"/>
      <c r="N33" s="44"/>
      <c r="O33" s="44"/>
      <c r="P33" s="44"/>
      <c r="Q33" s="11">
        <f t="shared" si="0"/>
        <v>6</v>
      </c>
    </row>
    <row r="34" spans="1:17" ht="19.5" customHeight="1">
      <c r="A34" s="14">
        <f>'febr + mrt'!A34</f>
        <v>29</v>
      </c>
      <c r="B34" s="28" t="str">
        <f>'febr + mrt'!B34</f>
        <v>Esmiralda de Klerk</v>
      </c>
      <c r="C34" s="5">
        <f>'febr + mrt'!Q34</f>
        <v>0</v>
      </c>
      <c r="D34" s="45"/>
      <c r="E34" s="45"/>
      <c r="F34" s="45"/>
      <c r="G34" s="45"/>
      <c r="H34" s="45"/>
      <c r="I34" s="45"/>
      <c r="J34" s="44"/>
      <c r="K34" s="44"/>
      <c r="L34" s="44"/>
      <c r="M34" s="44"/>
      <c r="N34" s="44"/>
      <c r="O34" s="44"/>
      <c r="P34" s="44"/>
      <c r="Q34" s="11">
        <f t="shared" si="0"/>
        <v>0</v>
      </c>
    </row>
    <row r="35" spans="1:17" ht="19.5" customHeight="1">
      <c r="A35" s="14">
        <f>'febr + mrt'!A35</f>
        <v>30</v>
      </c>
      <c r="B35" s="28" t="str">
        <f>'febr + mrt'!B35</f>
        <v>Ludwig Lauret</v>
      </c>
      <c r="C35" s="5">
        <f>'febr + mrt'!Q35</f>
        <v>0</v>
      </c>
      <c r="D35" s="45"/>
      <c r="E35" s="45"/>
      <c r="F35" s="45"/>
      <c r="G35" s="45"/>
      <c r="H35" s="45"/>
      <c r="I35" s="45"/>
      <c r="J35" s="44"/>
      <c r="K35" s="44"/>
      <c r="L35" s="44"/>
      <c r="M35" s="44"/>
      <c r="N35" s="44"/>
      <c r="O35" s="44"/>
      <c r="P35" s="44"/>
      <c r="Q35" s="11">
        <f t="shared" si="0"/>
        <v>0</v>
      </c>
    </row>
    <row r="36" spans="1:17" ht="19.5" customHeight="1">
      <c r="A36" s="14">
        <f>'febr + mrt'!A36</f>
        <v>31</v>
      </c>
      <c r="B36" s="28" t="str">
        <f>'febr + mrt'!B36</f>
        <v>Leo Martinu</v>
      </c>
      <c r="C36" s="5">
        <f>'febr + mrt'!Q36</f>
        <v>4</v>
      </c>
      <c r="D36" s="45">
        <v>1</v>
      </c>
      <c r="E36" s="45">
        <v>2</v>
      </c>
      <c r="F36" s="45"/>
      <c r="G36" s="45">
        <v>1</v>
      </c>
      <c r="H36" s="45"/>
      <c r="I36" s="45"/>
      <c r="J36" s="44"/>
      <c r="K36" s="44">
        <v>2</v>
      </c>
      <c r="L36" s="44"/>
      <c r="M36" s="44">
        <v>1</v>
      </c>
      <c r="N36" s="44">
        <v>1</v>
      </c>
      <c r="O36" s="44"/>
      <c r="P36" s="44"/>
      <c r="Q36" s="11">
        <f t="shared" si="0"/>
        <v>12</v>
      </c>
    </row>
    <row r="37" spans="1:17" ht="19.5" customHeight="1">
      <c r="A37" s="14">
        <f>'febr + mrt'!A37</f>
        <v>32</v>
      </c>
      <c r="B37" s="28" t="str">
        <f>'febr + mrt'!B37</f>
        <v>Peter van Meurs</v>
      </c>
      <c r="C37" s="5">
        <f>'febr + mrt'!Q37</f>
        <v>0</v>
      </c>
      <c r="D37" s="45"/>
      <c r="E37" s="45"/>
      <c r="F37" s="45"/>
      <c r="G37" s="45"/>
      <c r="H37" s="45"/>
      <c r="I37" s="45"/>
      <c r="J37" s="44"/>
      <c r="K37" s="44"/>
      <c r="L37" s="44"/>
      <c r="M37" s="44"/>
      <c r="N37" s="44"/>
      <c r="O37" s="44"/>
      <c r="P37" s="44"/>
      <c r="Q37" s="11">
        <f t="shared" si="0"/>
        <v>0</v>
      </c>
    </row>
    <row r="38" spans="1:17" ht="19.5" customHeight="1">
      <c r="A38" s="14">
        <f>'febr + mrt'!A38</f>
        <v>33</v>
      </c>
      <c r="B38" s="28" t="str">
        <f>'febr + mrt'!B38</f>
        <v>Charley Meyer</v>
      </c>
      <c r="C38" s="5">
        <f>'febr + mrt'!Q38</f>
        <v>3</v>
      </c>
      <c r="D38" s="45">
        <v>1</v>
      </c>
      <c r="E38" s="45">
        <v>2</v>
      </c>
      <c r="F38" s="45">
        <v>1</v>
      </c>
      <c r="G38" s="45">
        <v>1</v>
      </c>
      <c r="H38" s="45"/>
      <c r="I38" s="45"/>
      <c r="J38" s="44">
        <v>1</v>
      </c>
      <c r="K38" s="44">
        <v>2</v>
      </c>
      <c r="L38" s="44"/>
      <c r="M38" s="44"/>
      <c r="N38" s="44"/>
      <c r="O38" s="44"/>
      <c r="P38" s="44"/>
      <c r="Q38" s="11">
        <f t="shared" si="0"/>
        <v>11</v>
      </c>
    </row>
    <row r="39" spans="1:17" ht="19.5" customHeight="1">
      <c r="A39" s="14">
        <f>'febr + mrt'!A39</f>
        <v>34</v>
      </c>
      <c r="B39" s="28" t="str">
        <f>'febr + mrt'!B39</f>
        <v>Pascal Mortier</v>
      </c>
      <c r="C39" s="5">
        <f>'febr + mrt'!Q39</f>
        <v>2</v>
      </c>
      <c r="D39" s="45">
        <v>1</v>
      </c>
      <c r="E39" s="45"/>
      <c r="F39" s="45"/>
      <c r="G39" s="45"/>
      <c r="H39" s="45"/>
      <c r="I39" s="45"/>
      <c r="J39" s="44"/>
      <c r="K39" s="44"/>
      <c r="L39" s="44"/>
      <c r="M39" s="44"/>
      <c r="N39" s="44"/>
      <c r="O39" s="44"/>
      <c r="P39" s="44"/>
      <c r="Q39" s="11">
        <f t="shared" si="0"/>
        <v>3</v>
      </c>
    </row>
    <row r="40" spans="1:28" s="2" customFormat="1" ht="19.5" customHeight="1">
      <c r="A40" s="14">
        <f>'febr + mrt'!A40</f>
        <v>35</v>
      </c>
      <c r="B40" s="28" t="str">
        <f>'febr + mrt'!B40</f>
        <v>Mark Otterloo</v>
      </c>
      <c r="C40" s="5">
        <f>'febr + mrt'!Q40</f>
        <v>0</v>
      </c>
      <c r="D40" s="45"/>
      <c r="E40" s="45"/>
      <c r="F40" s="45"/>
      <c r="G40" s="45"/>
      <c r="H40" s="45"/>
      <c r="I40" s="45"/>
      <c r="J40" s="44"/>
      <c r="K40" s="44"/>
      <c r="L40" s="44"/>
      <c r="M40" s="44"/>
      <c r="N40" s="44"/>
      <c r="O40" s="44"/>
      <c r="P40" s="44"/>
      <c r="Q40" s="11">
        <f t="shared" si="0"/>
        <v>0</v>
      </c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 spans="1:69" s="8" customFormat="1" ht="19.5" customHeight="1">
      <c r="A41" s="14">
        <f>'febr + mrt'!A41</f>
        <v>36</v>
      </c>
      <c r="B41" s="28" t="str">
        <f>'febr + mrt'!B41</f>
        <v>Michiel de Pooter</v>
      </c>
      <c r="C41" s="5">
        <f>'febr + mrt'!Q41</f>
        <v>10</v>
      </c>
      <c r="D41" s="45"/>
      <c r="E41" s="45"/>
      <c r="F41" s="45"/>
      <c r="G41" s="45"/>
      <c r="H41" s="45"/>
      <c r="I41" s="45"/>
      <c r="J41" s="44"/>
      <c r="K41" s="44"/>
      <c r="L41" s="44"/>
      <c r="M41" s="44"/>
      <c r="N41" s="44">
        <v>1</v>
      </c>
      <c r="O41" s="44"/>
      <c r="P41" s="44"/>
      <c r="Q41" s="11">
        <f t="shared" si="0"/>
        <v>11</v>
      </c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17" ht="19.5" customHeight="1">
      <c r="A42" s="14">
        <f>'febr + mrt'!A42</f>
        <v>37</v>
      </c>
      <c r="B42" s="28" t="str">
        <f>'febr + mrt'!B42</f>
        <v>Jeffrey Thomas</v>
      </c>
      <c r="C42" s="5">
        <f>'febr + mrt'!Q42</f>
        <v>0</v>
      </c>
      <c r="D42" s="45"/>
      <c r="E42" s="45">
        <v>2</v>
      </c>
      <c r="F42" s="45"/>
      <c r="G42" s="45"/>
      <c r="H42" s="45"/>
      <c r="I42" s="45"/>
      <c r="J42" s="44"/>
      <c r="K42" s="44"/>
      <c r="L42" s="44"/>
      <c r="M42" s="44"/>
      <c r="N42" s="44"/>
      <c r="O42" s="44"/>
      <c r="P42" s="44"/>
      <c r="Q42" s="11">
        <f t="shared" si="0"/>
        <v>2</v>
      </c>
    </row>
    <row r="43" spans="1:17" ht="19.5" customHeight="1">
      <c r="A43" s="14">
        <f>'febr + mrt'!A43</f>
        <v>38</v>
      </c>
      <c r="B43" s="28" t="str">
        <f>'febr + mrt'!B43</f>
        <v>Rob Visman</v>
      </c>
      <c r="C43" s="5">
        <f>'febr + mrt'!Q43</f>
        <v>6</v>
      </c>
      <c r="D43" s="45">
        <v>1</v>
      </c>
      <c r="E43" s="45">
        <v>2</v>
      </c>
      <c r="F43" s="45"/>
      <c r="G43" s="45">
        <v>1</v>
      </c>
      <c r="H43" s="45"/>
      <c r="I43" s="45"/>
      <c r="J43" s="44">
        <v>1</v>
      </c>
      <c r="K43" s="44">
        <v>2</v>
      </c>
      <c r="L43" s="44"/>
      <c r="M43" s="44"/>
      <c r="N43" s="44">
        <v>1</v>
      </c>
      <c r="O43" s="44"/>
      <c r="P43" s="44"/>
      <c r="Q43" s="11">
        <f t="shared" si="0"/>
        <v>14</v>
      </c>
    </row>
    <row r="44" spans="1:17" ht="19.5" customHeight="1">
      <c r="A44" s="14">
        <v>39</v>
      </c>
      <c r="B44" s="28" t="str">
        <f>'febr + mrt'!B44</f>
        <v>Bernard de Wever</v>
      </c>
      <c r="C44" s="5">
        <f>'febr + mrt'!Q44</f>
        <v>2</v>
      </c>
      <c r="D44" s="45"/>
      <c r="E44" s="45"/>
      <c r="F44" s="45"/>
      <c r="G44" s="45"/>
      <c r="H44" s="45"/>
      <c r="I44" s="45"/>
      <c r="J44" s="44"/>
      <c r="K44" s="44"/>
      <c r="L44" s="44"/>
      <c r="M44" s="44"/>
      <c r="N44" s="44"/>
      <c r="O44" s="44"/>
      <c r="P44" s="44"/>
      <c r="Q44" s="11">
        <f t="shared" si="0"/>
        <v>2</v>
      </c>
    </row>
    <row r="45" spans="1:17" ht="19.5" customHeight="1">
      <c r="A45" s="14">
        <v>40</v>
      </c>
      <c r="B45" s="28" t="str">
        <f>'febr + mrt'!B45</f>
        <v>Anita Wissel</v>
      </c>
      <c r="C45" s="5">
        <f>'febr + mrt'!Q45</f>
        <v>11</v>
      </c>
      <c r="D45" s="45">
        <v>1</v>
      </c>
      <c r="E45" s="45">
        <v>2</v>
      </c>
      <c r="F45" s="45">
        <v>1</v>
      </c>
      <c r="G45" s="45">
        <v>1</v>
      </c>
      <c r="H45" s="45"/>
      <c r="I45" s="45">
        <v>1</v>
      </c>
      <c r="J45" s="44"/>
      <c r="K45" s="44">
        <v>2</v>
      </c>
      <c r="L45" s="44">
        <v>1</v>
      </c>
      <c r="M45" s="44">
        <v>1</v>
      </c>
      <c r="N45" s="44"/>
      <c r="O45" s="44"/>
      <c r="P45" s="44"/>
      <c r="Q45" s="11">
        <f t="shared" si="0"/>
        <v>21</v>
      </c>
    </row>
    <row r="46" spans="1:17" ht="19.5" customHeight="1">
      <c r="A46" s="14">
        <v>41</v>
      </c>
      <c r="B46" s="28" t="str">
        <f>'febr + mrt'!B46</f>
        <v>Elize Witte</v>
      </c>
      <c r="C46" s="5">
        <f>'febr + mrt'!Q46</f>
        <v>7</v>
      </c>
      <c r="D46" s="45">
        <v>1</v>
      </c>
      <c r="E46" s="45">
        <v>2</v>
      </c>
      <c r="F46" s="45">
        <v>1</v>
      </c>
      <c r="G46" s="45">
        <v>1</v>
      </c>
      <c r="H46" s="45"/>
      <c r="I46" s="45"/>
      <c r="J46" s="44"/>
      <c r="K46" s="44">
        <v>2</v>
      </c>
      <c r="L46" s="44">
        <v>1</v>
      </c>
      <c r="M46" s="44"/>
      <c r="N46" s="44">
        <v>1</v>
      </c>
      <c r="O46" s="44"/>
      <c r="P46" s="44"/>
      <c r="Q46" s="11">
        <f t="shared" si="0"/>
        <v>16</v>
      </c>
    </row>
    <row r="47" spans="1:17" ht="19.5" customHeight="1">
      <c r="A47" s="14">
        <v>42</v>
      </c>
      <c r="B47" s="28" t="str">
        <f>'febr + mrt'!B47</f>
        <v>Patrick Witte</v>
      </c>
      <c r="C47" s="5">
        <f>'febr + mrt'!Q47</f>
        <v>1</v>
      </c>
      <c r="D47" s="45"/>
      <c r="E47" s="45"/>
      <c r="F47" s="45"/>
      <c r="G47" s="45"/>
      <c r="H47" s="45"/>
      <c r="I47" s="45"/>
      <c r="J47" s="44"/>
      <c r="K47" s="44"/>
      <c r="L47" s="44"/>
      <c r="M47" s="44"/>
      <c r="N47" s="44"/>
      <c r="O47" s="44"/>
      <c r="P47" s="44"/>
      <c r="Q47" s="11">
        <f t="shared" si="0"/>
        <v>1</v>
      </c>
    </row>
    <row r="48" spans="1:17" ht="19.5" customHeight="1">
      <c r="A48" s="14">
        <v>43</v>
      </c>
      <c r="B48" s="28" t="str">
        <f>'febr + mrt'!B48</f>
        <v>Cor Zegers</v>
      </c>
      <c r="C48" s="5">
        <f>'febr + mrt'!Q48</f>
        <v>3</v>
      </c>
      <c r="D48" s="45"/>
      <c r="E48" s="45"/>
      <c r="F48" s="45"/>
      <c r="G48" s="45">
        <v>1</v>
      </c>
      <c r="H48" s="45"/>
      <c r="I48" s="45"/>
      <c r="J48" s="44">
        <v>1</v>
      </c>
      <c r="K48" s="44"/>
      <c r="L48" s="44"/>
      <c r="M48" s="44"/>
      <c r="N48" s="44"/>
      <c r="O48" s="44"/>
      <c r="P48" s="44"/>
      <c r="Q48" s="11">
        <f t="shared" si="0"/>
        <v>5</v>
      </c>
    </row>
    <row r="49" spans="1:17" ht="19.5" customHeight="1">
      <c r="A49" s="14"/>
      <c r="B49" s="28">
        <f>'febr + mrt'!B49</f>
        <v>0</v>
      </c>
      <c r="C49" s="5">
        <f>'febr + mrt'!Q49</f>
        <v>0</v>
      </c>
      <c r="D49" s="45"/>
      <c r="E49" s="45"/>
      <c r="F49" s="45"/>
      <c r="G49" s="45"/>
      <c r="H49" s="45"/>
      <c r="I49" s="45"/>
      <c r="J49" s="44"/>
      <c r="K49" s="44"/>
      <c r="L49" s="44"/>
      <c r="M49" s="44"/>
      <c r="N49" s="44"/>
      <c r="O49" s="44"/>
      <c r="P49" s="44"/>
      <c r="Q49" s="11">
        <f t="shared" si="0"/>
        <v>0</v>
      </c>
    </row>
    <row r="50" spans="1:17" ht="19.5" customHeight="1">
      <c r="A50" s="14"/>
      <c r="B50" s="28">
        <f>'febr + mrt'!B50</f>
        <v>0</v>
      </c>
      <c r="C50" s="5">
        <f>'febr + mrt'!Q50</f>
        <v>0</v>
      </c>
      <c r="D50" s="45"/>
      <c r="E50" s="45"/>
      <c r="F50" s="45"/>
      <c r="G50" s="45"/>
      <c r="H50" s="45"/>
      <c r="I50" s="45"/>
      <c r="J50" s="44"/>
      <c r="K50" s="44"/>
      <c r="L50" s="44"/>
      <c r="M50" s="44"/>
      <c r="N50" s="44"/>
      <c r="O50" s="44"/>
      <c r="P50" s="44"/>
      <c r="Q50" s="11">
        <f t="shared" si="0"/>
        <v>0</v>
      </c>
    </row>
    <row r="51" spans="1:17" ht="19.5" customHeight="1">
      <c r="A51" s="14"/>
      <c r="B51" s="28">
        <f>'febr + mrt'!B51</f>
        <v>0</v>
      </c>
      <c r="C51" s="5">
        <f>'febr + mrt'!Q51</f>
        <v>0</v>
      </c>
      <c r="D51" s="45"/>
      <c r="E51" s="45"/>
      <c r="F51" s="45"/>
      <c r="G51" s="45"/>
      <c r="H51" s="45"/>
      <c r="I51" s="45"/>
      <c r="J51" s="44"/>
      <c r="K51" s="44"/>
      <c r="L51" s="44"/>
      <c r="M51" s="44"/>
      <c r="N51" s="44"/>
      <c r="O51" s="44"/>
      <c r="P51" s="44"/>
      <c r="Q51" s="11">
        <f t="shared" si="0"/>
        <v>0</v>
      </c>
    </row>
    <row r="52" spans="1:17" ht="19.5" customHeight="1">
      <c r="A52" s="14"/>
      <c r="B52" s="27" t="str">
        <f>'febr + mrt'!B52</f>
        <v>Totaal leden:</v>
      </c>
      <c r="C52" s="5">
        <f aca="true" t="shared" si="1" ref="C52:P52">SUM(C6:C51)</f>
        <v>184</v>
      </c>
      <c r="D52" s="5">
        <f t="shared" si="1"/>
        <v>21</v>
      </c>
      <c r="E52" s="5">
        <f t="shared" si="1"/>
        <v>38</v>
      </c>
      <c r="F52" s="5">
        <f t="shared" si="1"/>
        <v>19</v>
      </c>
      <c r="G52" s="5">
        <f t="shared" si="1"/>
        <v>20</v>
      </c>
      <c r="H52" s="5">
        <f t="shared" si="1"/>
        <v>0</v>
      </c>
      <c r="I52" s="5">
        <f t="shared" si="1"/>
        <v>15</v>
      </c>
      <c r="J52" s="5">
        <f t="shared" si="1"/>
        <v>20</v>
      </c>
      <c r="K52" s="5">
        <f t="shared" si="1"/>
        <v>32</v>
      </c>
      <c r="L52" s="5">
        <f t="shared" si="1"/>
        <v>10</v>
      </c>
      <c r="M52" s="5">
        <f>SUM(M6:M51)</f>
        <v>8</v>
      </c>
      <c r="N52" s="5">
        <f t="shared" si="1"/>
        <v>17</v>
      </c>
      <c r="O52" s="5">
        <f t="shared" si="1"/>
        <v>0</v>
      </c>
      <c r="P52" s="5">
        <f t="shared" si="1"/>
        <v>0</v>
      </c>
      <c r="Q52" s="11">
        <f t="shared" si="0"/>
        <v>384</v>
      </c>
    </row>
    <row r="53" spans="1:28" s="2" customFormat="1" ht="19.5" customHeight="1">
      <c r="A53" s="13"/>
      <c r="B53" s="31"/>
      <c r="C53" s="9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9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</row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conditionalFormatting sqref="C6:C51 Q6:Q51">
    <cfRule type="cellIs" priority="1" dxfId="10" operator="between" stopIfTrue="1">
      <formula>0</formula>
      <formula>39</formula>
    </cfRule>
  </conditionalFormatting>
  <dataValidations count="1">
    <dataValidation type="whole" allowBlank="1" showInputMessage="1" showErrorMessage="1" sqref="D6:P51">
      <formula1>0</formula1>
      <formula2>3</formula2>
    </dataValidation>
  </dataValidations>
  <printOptions/>
  <pageMargins left="0.75" right="0.75" top="1" bottom="1" header="0.5" footer="0.5"/>
  <pageSetup fitToHeight="2" fitToWidth="1" horizontalDpi="300" verticalDpi="300" orientation="landscape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zoomScalePageLayoutView="0" workbookViewId="0" topLeftCell="A1">
      <pane xSplit="3" ySplit="5" topLeftCell="D9" activePane="bottomRight" state="frozen"/>
      <selection pane="topLeft" activeCell="S48" sqref="S48:S50"/>
      <selection pane="topRight" activeCell="S48" sqref="S48:S50"/>
      <selection pane="bottomLeft" activeCell="S48" sqref="S48:S50"/>
      <selection pane="bottomRight" activeCell="U20" sqref="U20"/>
    </sheetView>
  </sheetViews>
  <sheetFormatPr defaultColWidth="8.8515625" defaultRowHeight="19.5" customHeight="1"/>
  <cols>
    <col min="1" max="1" width="5.7109375" style="16" customWidth="1"/>
    <col min="2" max="2" width="22.00390625" style="34" bestFit="1" customWidth="1"/>
    <col min="3" max="3" width="7.421875" style="20" bestFit="1" customWidth="1"/>
    <col min="4" max="4" width="8.421875" style="20" customWidth="1"/>
    <col min="5" max="5" width="9.7109375" style="20" bestFit="1" customWidth="1"/>
    <col min="6" max="6" width="11.140625" style="20" bestFit="1" customWidth="1"/>
    <col min="7" max="7" width="10.421875" style="20" bestFit="1" customWidth="1"/>
    <col min="8" max="8" width="10.8515625" style="20" bestFit="1" customWidth="1"/>
    <col min="9" max="9" width="8.421875" style="20" bestFit="1" customWidth="1"/>
    <col min="10" max="10" width="9.421875" style="20" customWidth="1"/>
    <col min="11" max="11" width="7.7109375" style="20" customWidth="1"/>
    <col min="12" max="12" width="9.421875" style="20" bestFit="1" customWidth="1"/>
    <col min="13" max="13" width="7.7109375" style="20" customWidth="1"/>
    <col min="14" max="15" width="9.421875" style="20" bestFit="1" customWidth="1"/>
    <col min="16" max="16" width="8.421875" style="20" customWidth="1"/>
    <col min="17" max="17" width="11.7109375" style="20" bestFit="1" customWidth="1"/>
    <col min="18" max="18" width="7.140625" style="6" customWidth="1"/>
    <col min="19" max="19" width="9.140625" style="24" customWidth="1"/>
    <col min="20" max="29" width="9.140625" style="20" customWidth="1"/>
  </cols>
  <sheetData>
    <row r="1" spans="2:17" ht="19.5" customHeight="1">
      <c r="B1" s="16" t="s">
        <v>62</v>
      </c>
      <c r="D1" s="37" t="s">
        <v>23</v>
      </c>
      <c r="E1" s="59" t="s">
        <v>163</v>
      </c>
      <c r="F1" s="59" t="s">
        <v>120</v>
      </c>
      <c r="G1" s="35" t="s">
        <v>65</v>
      </c>
      <c r="H1" s="39" t="s">
        <v>61</v>
      </c>
      <c r="I1" s="36" t="s">
        <v>57</v>
      </c>
      <c r="J1" s="35" t="s">
        <v>70</v>
      </c>
      <c r="K1" s="40"/>
      <c r="L1" s="40"/>
      <c r="M1" s="35" t="s">
        <v>24</v>
      </c>
      <c r="N1" s="59"/>
      <c r="O1" s="36"/>
      <c r="P1" s="62" t="s">
        <v>72</v>
      </c>
      <c r="Q1" s="36"/>
    </row>
    <row r="2" spans="2:17" ht="19.5" customHeight="1">
      <c r="B2" s="16" t="s">
        <v>63</v>
      </c>
      <c r="D2" s="6" t="s">
        <v>153</v>
      </c>
      <c r="E2" s="20" t="s">
        <v>163</v>
      </c>
      <c r="F2" s="20" t="s">
        <v>120</v>
      </c>
      <c r="G2" s="20" t="s">
        <v>77</v>
      </c>
      <c r="H2" s="20" t="s">
        <v>53</v>
      </c>
      <c r="I2" s="36" t="s">
        <v>57</v>
      </c>
      <c r="J2" s="20" t="s">
        <v>70</v>
      </c>
      <c r="K2" s="6" t="s">
        <v>71</v>
      </c>
      <c r="L2" s="20" t="s">
        <v>71</v>
      </c>
      <c r="M2" s="20" t="s">
        <v>24</v>
      </c>
      <c r="N2" s="20" t="s">
        <v>54</v>
      </c>
      <c r="O2" s="20" t="s">
        <v>121</v>
      </c>
      <c r="P2" s="20" t="s">
        <v>72</v>
      </c>
      <c r="Q2" s="36" t="s">
        <v>21</v>
      </c>
    </row>
    <row r="3" spans="2:17" ht="19.5" customHeight="1">
      <c r="B3" s="16"/>
      <c r="D3" s="6"/>
      <c r="I3" s="36"/>
      <c r="K3" s="6"/>
      <c r="N3" s="20" t="s">
        <v>164</v>
      </c>
      <c r="Q3" s="36" t="s">
        <v>156</v>
      </c>
    </row>
    <row r="4" spans="4:17" ht="19.5" customHeight="1" thickBot="1">
      <c r="D4" s="6" t="s">
        <v>28</v>
      </c>
      <c r="E4" s="20" t="s">
        <v>18</v>
      </c>
      <c r="F4" s="20" t="s">
        <v>19</v>
      </c>
      <c r="G4" s="20" t="s">
        <v>28</v>
      </c>
      <c r="H4" s="20" t="s">
        <v>18</v>
      </c>
      <c r="I4" s="20" t="s">
        <v>19</v>
      </c>
      <c r="J4" s="20" t="s">
        <v>28</v>
      </c>
      <c r="K4" s="6" t="s">
        <v>18</v>
      </c>
      <c r="L4" s="20" t="s">
        <v>19</v>
      </c>
      <c r="M4" s="20" t="s">
        <v>28</v>
      </c>
      <c r="N4" s="20" t="s">
        <v>18</v>
      </c>
      <c r="O4" s="20" t="s">
        <v>19</v>
      </c>
      <c r="P4" s="20" t="s">
        <v>28</v>
      </c>
      <c r="Q4" s="20" t="s">
        <v>29</v>
      </c>
    </row>
    <row r="5" spans="1:29" s="1" customFormat="1" ht="19.5" customHeight="1" thickBot="1">
      <c r="A5" s="17"/>
      <c r="B5" s="26"/>
      <c r="C5" s="4" t="s">
        <v>17</v>
      </c>
      <c r="D5" s="60">
        <f>'febr + mrt'!$C5+74</f>
        <v>43586</v>
      </c>
      <c r="E5" s="63">
        <f>'febr + mrt'!$C5+77</f>
        <v>43589</v>
      </c>
      <c r="F5" s="63">
        <f>'febr + mrt'!$C5+78</f>
        <v>43590</v>
      </c>
      <c r="G5" s="60">
        <f>'febr + mrt'!$C5+81</f>
        <v>43593</v>
      </c>
      <c r="H5" s="41">
        <f>'febr + mrt'!$C5+84</f>
        <v>43596</v>
      </c>
      <c r="I5" s="61">
        <f>'febr + mrt'!$C5+85</f>
        <v>43597</v>
      </c>
      <c r="J5" s="60">
        <f>'febr + mrt'!$C5+88</f>
        <v>43600</v>
      </c>
      <c r="K5" s="41">
        <f>'febr + mrt'!$C5+91</f>
        <v>43603</v>
      </c>
      <c r="L5" s="38">
        <v>43604</v>
      </c>
      <c r="M5" s="60">
        <f>'febr + mrt'!$C5+95</f>
        <v>43607</v>
      </c>
      <c r="N5" s="41">
        <f>'febr + mrt'!$C5+98</f>
        <v>43610</v>
      </c>
      <c r="O5" s="61">
        <f>'febr + mrt'!$C5+99</f>
        <v>43611</v>
      </c>
      <c r="P5" s="60">
        <f>'febr + mrt'!$C5+102</f>
        <v>43614</v>
      </c>
      <c r="Q5" s="61">
        <f>'febr + mrt'!$C5+103</f>
        <v>43615</v>
      </c>
      <c r="R5" s="4" t="s">
        <v>12</v>
      </c>
      <c r="S5" s="9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18" ht="19.5" customHeight="1">
      <c r="A6" s="14">
        <f>'febr + mrt'!A6</f>
        <v>1</v>
      </c>
      <c r="B6" s="28" t="str">
        <f>'febr + mrt'!B6</f>
        <v>Renato Ambrosini</v>
      </c>
      <c r="C6" s="11">
        <f>april!Q6</f>
        <v>12</v>
      </c>
      <c r="D6" s="44">
        <v>3</v>
      </c>
      <c r="E6" s="44">
        <v>2</v>
      </c>
      <c r="F6" s="44"/>
      <c r="G6" s="44"/>
      <c r="H6" s="44"/>
      <c r="I6" s="44">
        <v>1</v>
      </c>
      <c r="J6" s="44">
        <v>1</v>
      </c>
      <c r="K6" s="44"/>
      <c r="L6" s="44"/>
      <c r="M6" s="44">
        <v>1</v>
      </c>
      <c r="N6" s="44">
        <v>2</v>
      </c>
      <c r="O6" s="44"/>
      <c r="P6" s="44">
        <v>1</v>
      </c>
      <c r="Q6" s="44"/>
      <c r="R6" s="11">
        <f aca="true" t="shared" si="0" ref="R6:R51">SUM(C6:Q6)</f>
        <v>23</v>
      </c>
    </row>
    <row r="7" spans="1:18" ht="19.5" customHeight="1">
      <c r="A7" s="14">
        <f>'febr + mrt'!A7</f>
        <v>2</v>
      </c>
      <c r="B7" s="28" t="str">
        <f>'febr + mrt'!B7</f>
        <v>Frits Bakker</v>
      </c>
      <c r="C7" s="5">
        <f>april!Q7</f>
        <v>0</v>
      </c>
      <c r="D7" s="44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11">
        <f t="shared" si="0"/>
        <v>0</v>
      </c>
    </row>
    <row r="8" spans="1:18" ht="19.5" customHeight="1">
      <c r="A8" s="14">
        <f>'febr + mrt'!A8</f>
        <v>3</v>
      </c>
      <c r="B8" s="28" t="str">
        <f>'febr + mrt'!B8</f>
        <v>Naboth Bevelander</v>
      </c>
      <c r="C8" s="5">
        <f>april!Q8</f>
        <v>11</v>
      </c>
      <c r="D8" s="44"/>
      <c r="E8" s="45"/>
      <c r="F8" s="45"/>
      <c r="G8" s="45"/>
      <c r="H8" s="45"/>
      <c r="I8" s="45"/>
      <c r="J8" s="45">
        <v>1</v>
      </c>
      <c r="K8" s="45"/>
      <c r="L8" s="45">
        <v>1</v>
      </c>
      <c r="M8" s="45">
        <v>1</v>
      </c>
      <c r="N8" s="45"/>
      <c r="O8" s="45">
        <v>1</v>
      </c>
      <c r="P8" s="45"/>
      <c r="Q8" s="45"/>
      <c r="R8" s="11">
        <f t="shared" si="0"/>
        <v>15</v>
      </c>
    </row>
    <row r="9" spans="1:18" ht="19.5" customHeight="1">
      <c r="A9" s="14">
        <f>'febr + mrt'!A9</f>
        <v>4</v>
      </c>
      <c r="B9" s="28" t="str">
        <f>'febr + mrt'!B9</f>
        <v>George de Block</v>
      </c>
      <c r="C9" s="5">
        <f>april!Q9</f>
        <v>9</v>
      </c>
      <c r="D9" s="44">
        <v>1</v>
      </c>
      <c r="E9" s="45"/>
      <c r="F9" s="45"/>
      <c r="G9" s="45"/>
      <c r="H9" s="45">
        <v>1</v>
      </c>
      <c r="I9" s="45"/>
      <c r="J9" s="45"/>
      <c r="K9" s="45"/>
      <c r="L9" s="45"/>
      <c r="M9" s="45">
        <v>1</v>
      </c>
      <c r="N9" s="45">
        <v>2</v>
      </c>
      <c r="O9" s="45"/>
      <c r="P9" s="45">
        <v>1</v>
      </c>
      <c r="Q9" s="45"/>
      <c r="R9" s="11">
        <f t="shared" si="0"/>
        <v>15</v>
      </c>
    </row>
    <row r="10" spans="1:18" ht="19.5" customHeight="1">
      <c r="A10" s="14">
        <f>'febr + mrt'!A10</f>
        <v>5</v>
      </c>
      <c r="B10" s="28" t="str">
        <f>'febr + mrt'!B10</f>
        <v>Lia van Broekhoven</v>
      </c>
      <c r="C10" s="5">
        <f>april!Q10</f>
        <v>11</v>
      </c>
      <c r="D10" s="44">
        <v>1</v>
      </c>
      <c r="E10" s="45"/>
      <c r="F10" s="45"/>
      <c r="G10" s="45">
        <v>1</v>
      </c>
      <c r="H10" s="45">
        <v>1</v>
      </c>
      <c r="I10" s="45">
        <v>1</v>
      </c>
      <c r="J10" s="45">
        <v>1</v>
      </c>
      <c r="K10" s="45"/>
      <c r="L10" s="45">
        <v>1</v>
      </c>
      <c r="M10" s="45">
        <v>1</v>
      </c>
      <c r="N10" s="45"/>
      <c r="O10" s="45"/>
      <c r="P10" s="45"/>
      <c r="Q10" s="45"/>
      <c r="R10" s="11">
        <f t="shared" si="0"/>
        <v>18</v>
      </c>
    </row>
    <row r="11" spans="1:18" ht="19.5" customHeight="1">
      <c r="A11" s="14">
        <f>'febr + mrt'!A11</f>
        <v>6</v>
      </c>
      <c r="B11" s="28" t="str">
        <f>'febr + mrt'!B11</f>
        <v>Evert Butler</v>
      </c>
      <c r="C11" s="5">
        <f>april!Q11</f>
        <v>3</v>
      </c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1">
        <f t="shared" si="0"/>
        <v>3</v>
      </c>
    </row>
    <row r="12" spans="1:18" ht="19.5" customHeight="1">
      <c r="A12" s="14">
        <f>'febr + mrt'!A12</f>
        <v>7</v>
      </c>
      <c r="B12" s="28" t="str">
        <f>'febr + mrt'!B12</f>
        <v>Herman Dekker</v>
      </c>
      <c r="C12" s="5">
        <f>april!Q12</f>
        <v>11</v>
      </c>
      <c r="D12" s="44">
        <v>1</v>
      </c>
      <c r="E12" s="45"/>
      <c r="F12" s="45"/>
      <c r="G12" s="45">
        <v>1</v>
      </c>
      <c r="H12" s="45"/>
      <c r="I12" s="45">
        <v>1</v>
      </c>
      <c r="J12" s="45">
        <v>1</v>
      </c>
      <c r="K12" s="45"/>
      <c r="L12" s="45"/>
      <c r="M12" s="45">
        <v>1</v>
      </c>
      <c r="N12" s="45"/>
      <c r="O12" s="45"/>
      <c r="P12" s="45"/>
      <c r="Q12" s="45"/>
      <c r="R12" s="11">
        <f t="shared" si="0"/>
        <v>16</v>
      </c>
    </row>
    <row r="13" spans="1:18" ht="19.5" customHeight="1">
      <c r="A13" s="14">
        <f>'febr + mrt'!A13</f>
        <v>8</v>
      </c>
      <c r="B13" s="28" t="str">
        <f>'febr + mrt'!B13</f>
        <v>Frans den Deurwaarder</v>
      </c>
      <c r="C13" s="5">
        <f>april!Q13</f>
        <v>16</v>
      </c>
      <c r="D13" s="44"/>
      <c r="E13" s="45"/>
      <c r="F13" s="45"/>
      <c r="G13" s="45">
        <v>1</v>
      </c>
      <c r="H13" s="45"/>
      <c r="I13" s="45"/>
      <c r="J13" s="45">
        <v>1</v>
      </c>
      <c r="K13" s="45"/>
      <c r="L13" s="45"/>
      <c r="M13" s="45">
        <v>1</v>
      </c>
      <c r="N13" s="45"/>
      <c r="O13" s="45">
        <v>1</v>
      </c>
      <c r="P13" s="45"/>
      <c r="Q13" s="45"/>
      <c r="R13" s="11">
        <f t="shared" si="0"/>
        <v>20</v>
      </c>
    </row>
    <row r="14" spans="1:18" ht="19.5" customHeight="1">
      <c r="A14" s="14">
        <f>'febr + mrt'!A14</f>
        <v>9</v>
      </c>
      <c r="B14" s="28" t="str">
        <f>'febr + mrt'!B14</f>
        <v>Irma den Deurwaarder</v>
      </c>
      <c r="C14" s="5">
        <f>april!Q14</f>
        <v>15</v>
      </c>
      <c r="D14" s="44"/>
      <c r="E14" s="45"/>
      <c r="F14" s="45"/>
      <c r="G14" s="45">
        <v>1</v>
      </c>
      <c r="H14" s="45"/>
      <c r="I14" s="45"/>
      <c r="J14" s="45">
        <v>1</v>
      </c>
      <c r="K14" s="45"/>
      <c r="L14" s="45"/>
      <c r="M14" s="45">
        <v>1</v>
      </c>
      <c r="N14" s="45"/>
      <c r="O14" s="45">
        <v>1</v>
      </c>
      <c r="P14" s="45">
        <v>1</v>
      </c>
      <c r="Q14" s="45"/>
      <c r="R14" s="11">
        <f t="shared" si="0"/>
        <v>20</v>
      </c>
    </row>
    <row r="15" spans="1:18" ht="19.5" customHeight="1">
      <c r="A15" s="14">
        <f>'febr + mrt'!A15</f>
        <v>10</v>
      </c>
      <c r="B15" s="28" t="str">
        <f>'febr + mrt'!B15</f>
        <v>Bram Dieleman</v>
      </c>
      <c r="C15" s="5">
        <f>april!Q15</f>
        <v>28</v>
      </c>
      <c r="D15" s="44">
        <v>3</v>
      </c>
      <c r="E15" s="45"/>
      <c r="F15" s="45"/>
      <c r="G15" s="45"/>
      <c r="H15" s="45"/>
      <c r="I15" s="45"/>
      <c r="J15" s="45">
        <v>1</v>
      </c>
      <c r="K15" s="45"/>
      <c r="L15" s="45"/>
      <c r="M15" s="45">
        <v>1</v>
      </c>
      <c r="N15" s="45">
        <v>3</v>
      </c>
      <c r="O15" s="45">
        <v>1</v>
      </c>
      <c r="P15" s="45">
        <v>1</v>
      </c>
      <c r="Q15" s="45"/>
      <c r="R15" s="11">
        <f t="shared" si="0"/>
        <v>38</v>
      </c>
    </row>
    <row r="16" spans="1:18" ht="19.5" customHeight="1">
      <c r="A16" s="14">
        <f>'febr + mrt'!A16</f>
        <v>11</v>
      </c>
      <c r="B16" s="28" t="str">
        <f>'febr + mrt'!B16</f>
        <v>Jean-Paul van Driel</v>
      </c>
      <c r="C16" s="5">
        <f>april!Q16</f>
        <v>8</v>
      </c>
      <c r="D16" s="4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11">
        <f t="shared" si="0"/>
        <v>8</v>
      </c>
    </row>
    <row r="17" spans="1:18" ht="19.5" customHeight="1">
      <c r="A17" s="14">
        <f>'febr + mrt'!A17</f>
        <v>12</v>
      </c>
      <c r="B17" s="28" t="str">
        <f>'febr + mrt'!B17</f>
        <v>Chris van Drongelen</v>
      </c>
      <c r="C17" s="5">
        <f>april!Q17</f>
        <v>13</v>
      </c>
      <c r="D17" s="44"/>
      <c r="E17" s="45"/>
      <c r="F17" s="45"/>
      <c r="G17" s="45"/>
      <c r="H17" s="45">
        <v>1</v>
      </c>
      <c r="I17" s="45"/>
      <c r="J17" s="45">
        <v>1</v>
      </c>
      <c r="K17" s="45"/>
      <c r="L17" s="45"/>
      <c r="M17" s="45"/>
      <c r="N17" s="45">
        <v>2</v>
      </c>
      <c r="O17" s="45"/>
      <c r="P17" s="45">
        <v>1</v>
      </c>
      <c r="Q17" s="45"/>
      <c r="R17" s="11">
        <f t="shared" si="0"/>
        <v>18</v>
      </c>
    </row>
    <row r="18" spans="1:18" ht="19.5" customHeight="1">
      <c r="A18" s="14">
        <f>'febr + mrt'!A18</f>
        <v>13</v>
      </c>
      <c r="B18" s="28" t="str">
        <f>'febr + mrt'!B18</f>
        <v>Jan van Drongelen</v>
      </c>
      <c r="C18" s="5">
        <f>april!Q18</f>
        <v>16</v>
      </c>
      <c r="D18" s="44">
        <v>1</v>
      </c>
      <c r="E18" s="45"/>
      <c r="F18" s="45"/>
      <c r="G18" s="45"/>
      <c r="H18" s="45"/>
      <c r="I18" s="45"/>
      <c r="J18" s="45"/>
      <c r="K18" s="45"/>
      <c r="L18" s="45"/>
      <c r="M18" s="45">
        <v>1</v>
      </c>
      <c r="N18" s="45">
        <v>3</v>
      </c>
      <c r="O18" s="45"/>
      <c r="P18" s="45"/>
      <c r="Q18" s="45"/>
      <c r="R18" s="11">
        <f t="shared" si="0"/>
        <v>21</v>
      </c>
    </row>
    <row r="19" spans="1:18" ht="19.5" customHeight="1">
      <c r="A19" s="14">
        <f>'febr + mrt'!A19</f>
        <v>14</v>
      </c>
      <c r="B19" s="28" t="str">
        <f>'febr + mrt'!B19</f>
        <v>Kees Faas</v>
      </c>
      <c r="C19" s="5">
        <f>april!Q19</f>
        <v>14</v>
      </c>
      <c r="D19" s="44">
        <v>1</v>
      </c>
      <c r="E19" s="45"/>
      <c r="F19" s="45"/>
      <c r="G19" s="45"/>
      <c r="H19" s="45"/>
      <c r="I19" s="45">
        <v>1</v>
      </c>
      <c r="J19" s="45">
        <v>1</v>
      </c>
      <c r="K19" s="45"/>
      <c r="L19" s="45">
        <v>1</v>
      </c>
      <c r="M19" s="45">
        <v>1</v>
      </c>
      <c r="N19" s="45">
        <v>2</v>
      </c>
      <c r="O19" s="45"/>
      <c r="P19" s="45">
        <v>1</v>
      </c>
      <c r="Q19" s="45"/>
      <c r="R19" s="11">
        <f t="shared" si="0"/>
        <v>22</v>
      </c>
    </row>
    <row r="20" spans="1:18" ht="19.5" customHeight="1">
      <c r="A20" s="14">
        <f>'febr + mrt'!A20</f>
        <v>15</v>
      </c>
      <c r="B20" s="28" t="str">
        <f>'febr + mrt'!B20</f>
        <v>Ronnie Fieret</v>
      </c>
      <c r="C20" s="5">
        <f>april!Q20</f>
        <v>14</v>
      </c>
      <c r="D20" s="44"/>
      <c r="E20" s="45"/>
      <c r="F20" s="45"/>
      <c r="G20" s="45"/>
      <c r="H20" s="45"/>
      <c r="I20" s="45">
        <v>1</v>
      </c>
      <c r="J20" s="45">
        <v>1</v>
      </c>
      <c r="K20" s="45">
        <v>1</v>
      </c>
      <c r="L20" s="45">
        <v>1</v>
      </c>
      <c r="M20" s="45">
        <v>1</v>
      </c>
      <c r="N20" s="45">
        <v>2</v>
      </c>
      <c r="O20" s="45"/>
      <c r="P20" s="45"/>
      <c r="Q20" s="45"/>
      <c r="R20" s="11">
        <f t="shared" si="0"/>
        <v>21</v>
      </c>
    </row>
    <row r="21" spans="1:18" ht="19.5" customHeight="1">
      <c r="A21" s="14">
        <f>'febr + mrt'!A21</f>
        <v>16</v>
      </c>
      <c r="B21" s="28" t="str">
        <f>'febr + mrt'!B21</f>
        <v>Henk Franken</v>
      </c>
      <c r="C21" s="5">
        <f>april!Q21</f>
        <v>13</v>
      </c>
      <c r="D21" s="44">
        <v>1</v>
      </c>
      <c r="E21" s="45"/>
      <c r="F21" s="45"/>
      <c r="G21" s="45">
        <v>1</v>
      </c>
      <c r="H21" s="45">
        <v>1</v>
      </c>
      <c r="I21" s="45">
        <v>1</v>
      </c>
      <c r="J21" s="45">
        <v>1</v>
      </c>
      <c r="K21" s="45"/>
      <c r="L21" s="45"/>
      <c r="M21" s="45">
        <v>1</v>
      </c>
      <c r="N21" s="45"/>
      <c r="O21" s="45"/>
      <c r="P21" s="45">
        <v>1</v>
      </c>
      <c r="Q21" s="45"/>
      <c r="R21" s="11">
        <f t="shared" si="0"/>
        <v>20</v>
      </c>
    </row>
    <row r="22" spans="1:18" ht="19.5" customHeight="1">
      <c r="A22" s="14">
        <f>'febr + mrt'!A22</f>
        <v>17</v>
      </c>
      <c r="B22" s="28" t="str">
        <f>'febr + mrt'!B22</f>
        <v>Jan 't Gilde</v>
      </c>
      <c r="C22" s="5">
        <f>april!Q22</f>
        <v>9</v>
      </c>
      <c r="D22" s="44">
        <v>1</v>
      </c>
      <c r="E22" s="45"/>
      <c r="F22" s="45">
        <v>2</v>
      </c>
      <c r="G22" s="45">
        <v>1</v>
      </c>
      <c r="H22" s="45"/>
      <c r="I22" s="45"/>
      <c r="J22" s="45"/>
      <c r="K22" s="45"/>
      <c r="L22" s="45">
        <v>1</v>
      </c>
      <c r="M22" s="45">
        <v>1</v>
      </c>
      <c r="N22" s="45">
        <v>2</v>
      </c>
      <c r="O22" s="45">
        <v>1</v>
      </c>
      <c r="P22" s="45"/>
      <c r="Q22" s="45"/>
      <c r="R22" s="11">
        <f t="shared" si="0"/>
        <v>18</v>
      </c>
    </row>
    <row r="23" spans="1:18" ht="19.5" customHeight="1">
      <c r="A23" s="14">
        <f>'febr + mrt'!A23</f>
        <v>18</v>
      </c>
      <c r="B23" s="28" t="str">
        <f>'febr + mrt'!B23</f>
        <v>Rob van der Goes</v>
      </c>
      <c r="C23" s="5">
        <f>april!Q23</f>
        <v>10</v>
      </c>
      <c r="D23" s="44">
        <v>1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11">
        <f t="shared" si="0"/>
        <v>11</v>
      </c>
    </row>
    <row r="24" spans="1:18" ht="19.5" customHeight="1">
      <c r="A24" s="14">
        <f>'febr + mrt'!A24</f>
        <v>19</v>
      </c>
      <c r="B24" s="28" t="str">
        <f>'febr + mrt'!B24</f>
        <v>Johan Haak</v>
      </c>
      <c r="C24" s="5">
        <f>april!Q24</f>
        <v>6</v>
      </c>
      <c r="D24" s="44"/>
      <c r="E24" s="45"/>
      <c r="F24" s="45">
        <v>2</v>
      </c>
      <c r="G24" s="45"/>
      <c r="H24" s="45"/>
      <c r="I24" s="45">
        <v>1</v>
      </c>
      <c r="J24" s="45"/>
      <c r="K24" s="45"/>
      <c r="L24" s="45"/>
      <c r="M24" s="45"/>
      <c r="N24" s="45"/>
      <c r="O24" s="45"/>
      <c r="P24" s="45"/>
      <c r="Q24" s="45">
        <v>1</v>
      </c>
      <c r="R24" s="11">
        <f t="shared" si="0"/>
        <v>10</v>
      </c>
    </row>
    <row r="25" spans="1:18" ht="19.5" customHeight="1">
      <c r="A25" s="14">
        <f>'febr + mrt'!A25</f>
        <v>20</v>
      </c>
      <c r="B25" s="28" t="str">
        <f>'febr + mrt'!B25</f>
        <v>Piet Haak</v>
      </c>
      <c r="C25" s="5">
        <f>april!Q25</f>
        <v>0</v>
      </c>
      <c r="D25" s="4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11">
        <f t="shared" si="0"/>
        <v>0</v>
      </c>
    </row>
    <row r="26" spans="1:18" ht="19.5" customHeight="1">
      <c r="A26" s="14">
        <f>'febr + mrt'!A26</f>
        <v>21</v>
      </c>
      <c r="B26" s="28" t="str">
        <f>'febr + mrt'!B26</f>
        <v>Hans Hamelink</v>
      </c>
      <c r="C26" s="5">
        <f>april!Q26</f>
        <v>4</v>
      </c>
      <c r="D26" s="44">
        <v>1</v>
      </c>
      <c r="E26" s="45"/>
      <c r="F26" s="45"/>
      <c r="G26" s="45">
        <v>1</v>
      </c>
      <c r="H26" s="45"/>
      <c r="I26" s="45"/>
      <c r="J26" s="45"/>
      <c r="K26" s="45"/>
      <c r="L26" s="45"/>
      <c r="M26" s="45">
        <v>1</v>
      </c>
      <c r="N26" s="45"/>
      <c r="O26" s="45"/>
      <c r="P26" s="45"/>
      <c r="Q26" s="45"/>
      <c r="R26" s="11">
        <f t="shared" si="0"/>
        <v>7</v>
      </c>
    </row>
    <row r="27" spans="1:18" ht="19.5" customHeight="1">
      <c r="A27" s="14">
        <f>'febr + mrt'!A27</f>
        <v>22</v>
      </c>
      <c r="B27" s="28" t="s">
        <v>43</v>
      </c>
      <c r="C27" s="5">
        <f>april!Q27</f>
        <v>20</v>
      </c>
      <c r="D27" s="44">
        <v>1</v>
      </c>
      <c r="E27" s="45"/>
      <c r="F27" s="45"/>
      <c r="G27" s="45">
        <v>1</v>
      </c>
      <c r="H27" s="45">
        <v>1</v>
      </c>
      <c r="I27" s="45"/>
      <c r="J27" s="45"/>
      <c r="K27" s="45"/>
      <c r="L27" s="45"/>
      <c r="M27" s="45"/>
      <c r="N27" s="45"/>
      <c r="O27" s="45"/>
      <c r="P27" s="45"/>
      <c r="Q27" s="45"/>
      <c r="R27" s="11">
        <f t="shared" si="0"/>
        <v>23</v>
      </c>
    </row>
    <row r="28" spans="1:18" ht="19.5" customHeight="1">
      <c r="A28" s="14">
        <f>'febr + mrt'!A28</f>
        <v>23</v>
      </c>
      <c r="B28" s="28" t="s">
        <v>148</v>
      </c>
      <c r="C28" s="5">
        <f>april!Q28</f>
        <v>5</v>
      </c>
      <c r="D28" s="44"/>
      <c r="E28" s="45"/>
      <c r="F28" s="45"/>
      <c r="G28" s="45"/>
      <c r="H28" s="45"/>
      <c r="I28" s="45"/>
      <c r="J28" s="45"/>
      <c r="K28" s="45"/>
      <c r="L28" s="45"/>
      <c r="M28" s="45">
        <v>1</v>
      </c>
      <c r="N28" s="45"/>
      <c r="O28" s="45"/>
      <c r="P28" s="45"/>
      <c r="Q28" s="45"/>
      <c r="R28" s="11">
        <f t="shared" si="0"/>
        <v>6</v>
      </c>
    </row>
    <row r="29" spans="1:18" ht="19.5" customHeight="1">
      <c r="A29" s="14">
        <f>'febr + mrt'!A29</f>
        <v>24</v>
      </c>
      <c r="B29" s="28" t="str">
        <f>'febr + mrt'!B29</f>
        <v>Monnie IJsebaert</v>
      </c>
      <c r="C29" s="5">
        <f>april!Q29</f>
        <v>10</v>
      </c>
      <c r="D29" s="44">
        <v>1</v>
      </c>
      <c r="E29" s="45"/>
      <c r="F29" s="45"/>
      <c r="G29" s="45"/>
      <c r="H29" s="45"/>
      <c r="I29" s="45">
        <v>1</v>
      </c>
      <c r="J29" s="45">
        <v>1</v>
      </c>
      <c r="K29" s="45"/>
      <c r="L29" s="45"/>
      <c r="M29" s="45">
        <v>1</v>
      </c>
      <c r="N29" s="45">
        <v>2</v>
      </c>
      <c r="O29" s="45"/>
      <c r="P29" s="45">
        <v>1</v>
      </c>
      <c r="Q29" s="45"/>
      <c r="R29" s="11">
        <f t="shared" si="0"/>
        <v>17</v>
      </c>
    </row>
    <row r="30" spans="1:18" ht="19.5" customHeight="1">
      <c r="A30" s="14">
        <f>'febr + mrt'!A30</f>
        <v>25</v>
      </c>
      <c r="B30" s="28" t="str">
        <f>'febr + mrt'!B30</f>
        <v>Wim Ijsebaert</v>
      </c>
      <c r="C30" s="5">
        <f>april!Q30</f>
        <v>6</v>
      </c>
      <c r="D30" s="44">
        <v>1</v>
      </c>
      <c r="E30" s="45"/>
      <c r="F30" s="45"/>
      <c r="G30" s="45"/>
      <c r="H30" s="45">
        <v>1</v>
      </c>
      <c r="I30" s="45"/>
      <c r="J30" s="45">
        <v>1</v>
      </c>
      <c r="K30" s="45">
        <v>1</v>
      </c>
      <c r="L30" s="45"/>
      <c r="M30" s="45"/>
      <c r="N30" s="45"/>
      <c r="O30" s="45"/>
      <c r="P30" s="45">
        <v>1</v>
      </c>
      <c r="Q30" s="45"/>
      <c r="R30" s="11">
        <f t="shared" si="0"/>
        <v>11</v>
      </c>
    </row>
    <row r="31" spans="1:18" ht="19.5" customHeight="1">
      <c r="A31" s="14">
        <f>'febr + mrt'!A31</f>
        <v>26</v>
      </c>
      <c r="B31" s="28" t="str">
        <f>'febr + mrt'!B31</f>
        <v>Jan Kalisvaart</v>
      </c>
      <c r="C31" s="5">
        <f>april!Q31</f>
        <v>8</v>
      </c>
      <c r="D31" s="44"/>
      <c r="E31" s="45"/>
      <c r="F31" s="45"/>
      <c r="G31" s="45"/>
      <c r="H31" s="45"/>
      <c r="I31" s="45"/>
      <c r="J31" s="45"/>
      <c r="K31" s="45"/>
      <c r="L31" s="45">
        <v>1</v>
      </c>
      <c r="M31" s="45"/>
      <c r="N31" s="45"/>
      <c r="O31" s="45"/>
      <c r="P31" s="45"/>
      <c r="Q31" s="45"/>
      <c r="R31" s="11">
        <f t="shared" si="0"/>
        <v>9</v>
      </c>
    </row>
    <row r="32" spans="1:18" ht="19.5" customHeight="1">
      <c r="A32" s="14">
        <f>'febr + mrt'!A32</f>
        <v>27</v>
      </c>
      <c r="B32" s="28" t="str">
        <f>'febr + mrt'!B32</f>
        <v>Gerrit Kampman</v>
      </c>
      <c r="C32" s="5">
        <f>april!Q32</f>
        <v>8</v>
      </c>
      <c r="D32" s="44"/>
      <c r="E32" s="45"/>
      <c r="F32" s="45"/>
      <c r="G32" s="45"/>
      <c r="H32" s="45"/>
      <c r="I32" s="45"/>
      <c r="J32" s="45">
        <v>1</v>
      </c>
      <c r="K32" s="45">
        <v>1</v>
      </c>
      <c r="L32" s="45">
        <v>1</v>
      </c>
      <c r="M32" s="45">
        <v>1</v>
      </c>
      <c r="N32" s="45"/>
      <c r="O32" s="45"/>
      <c r="P32" s="45">
        <v>1</v>
      </c>
      <c r="Q32" s="45"/>
      <c r="R32" s="11">
        <f t="shared" si="0"/>
        <v>13</v>
      </c>
    </row>
    <row r="33" spans="1:18" ht="19.5" customHeight="1">
      <c r="A33" s="14">
        <f>'febr + mrt'!A33</f>
        <v>28</v>
      </c>
      <c r="B33" s="28" t="s">
        <v>145</v>
      </c>
      <c r="C33" s="5">
        <f>april!Q33</f>
        <v>6</v>
      </c>
      <c r="D33" s="44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11">
        <f t="shared" si="0"/>
        <v>6</v>
      </c>
    </row>
    <row r="34" spans="1:18" ht="19.5" customHeight="1">
      <c r="A34" s="14">
        <f>'febr + mrt'!A34</f>
        <v>29</v>
      </c>
      <c r="B34" s="28" t="str">
        <f>'febr + mrt'!B34</f>
        <v>Esmiralda de Klerk</v>
      </c>
      <c r="C34" s="5">
        <f>april!Q34</f>
        <v>0</v>
      </c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11">
        <f t="shared" si="0"/>
        <v>0</v>
      </c>
    </row>
    <row r="35" spans="1:18" ht="19.5" customHeight="1">
      <c r="A35" s="14">
        <f>'febr + mrt'!A35</f>
        <v>30</v>
      </c>
      <c r="B35" s="28" t="str">
        <f>'febr + mrt'!B35</f>
        <v>Ludwig Lauret</v>
      </c>
      <c r="C35" s="5">
        <f>april!Q35</f>
        <v>0</v>
      </c>
      <c r="D35" s="44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11">
        <f t="shared" si="0"/>
        <v>0</v>
      </c>
    </row>
    <row r="36" spans="1:18" ht="19.5" customHeight="1">
      <c r="A36" s="14">
        <f>'febr + mrt'!A36</f>
        <v>31</v>
      </c>
      <c r="B36" s="28" t="str">
        <f>'febr + mrt'!B36</f>
        <v>Leo Martinu</v>
      </c>
      <c r="C36" s="5">
        <f>april!Q36</f>
        <v>12</v>
      </c>
      <c r="D36" s="44">
        <v>1</v>
      </c>
      <c r="E36" s="45"/>
      <c r="F36" s="45"/>
      <c r="G36" s="45"/>
      <c r="H36" s="45"/>
      <c r="I36" s="45">
        <v>1</v>
      </c>
      <c r="J36" s="45">
        <v>1</v>
      </c>
      <c r="K36" s="45">
        <v>1</v>
      </c>
      <c r="L36" s="45"/>
      <c r="M36" s="45"/>
      <c r="N36" s="45"/>
      <c r="O36" s="45">
        <v>1</v>
      </c>
      <c r="P36" s="45">
        <v>1</v>
      </c>
      <c r="Q36" s="45"/>
      <c r="R36" s="11">
        <f t="shared" si="0"/>
        <v>18</v>
      </c>
    </row>
    <row r="37" spans="1:18" ht="19.5" customHeight="1">
      <c r="A37" s="14">
        <f>'febr + mrt'!A37</f>
        <v>32</v>
      </c>
      <c r="B37" s="28" t="str">
        <f>'febr + mrt'!B37</f>
        <v>Peter van Meurs</v>
      </c>
      <c r="C37" s="5">
        <f>april!Q37</f>
        <v>0</v>
      </c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11">
        <f t="shared" si="0"/>
        <v>0</v>
      </c>
    </row>
    <row r="38" spans="1:18" ht="19.5" customHeight="1">
      <c r="A38" s="14">
        <f>'febr + mrt'!A38</f>
        <v>33</v>
      </c>
      <c r="B38" s="28" t="str">
        <f>'febr + mrt'!B38</f>
        <v>Charley Meyer</v>
      </c>
      <c r="C38" s="5">
        <f>april!Q38</f>
        <v>11</v>
      </c>
      <c r="D38" s="44">
        <v>1</v>
      </c>
      <c r="E38" s="45"/>
      <c r="F38" s="45"/>
      <c r="G38" s="45"/>
      <c r="H38" s="45">
        <v>1</v>
      </c>
      <c r="I38" s="45"/>
      <c r="J38" s="45">
        <v>1</v>
      </c>
      <c r="K38" s="45"/>
      <c r="L38" s="45"/>
      <c r="M38" s="45"/>
      <c r="N38" s="45"/>
      <c r="O38" s="45"/>
      <c r="P38" s="45"/>
      <c r="Q38" s="45"/>
      <c r="R38" s="11">
        <f t="shared" si="0"/>
        <v>14</v>
      </c>
    </row>
    <row r="39" spans="1:18" ht="19.5" customHeight="1">
      <c r="A39" s="14">
        <f>'febr + mrt'!A39</f>
        <v>34</v>
      </c>
      <c r="B39" s="28" t="str">
        <f>'febr + mrt'!B39</f>
        <v>Pascal Mortier</v>
      </c>
      <c r="C39" s="5">
        <f>april!Q39</f>
        <v>3</v>
      </c>
      <c r="D39" s="44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11">
        <f t="shared" si="0"/>
        <v>3</v>
      </c>
    </row>
    <row r="40" spans="1:18" ht="19.5" customHeight="1">
      <c r="A40" s="14">
        <f>'febr + mrt'!A40</f>
        <v>35</v>
      </c>
      <c r="B40" s="28" t="str">
        <f>'febr + mrt'!B40</f>
        <v>Mark Otterloo</v>
      </c>
      <c r="C40" s="5">
        <f>april!Q40</f>
        <v>0</v>
      </c>
      <c r="D40" s="44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11">
        <f t="shared" si="0"/>
        <v>0</v>
      </c>
    </row>
    <row r="41" spans="1:18" ht="19.5" customHeight="1">
      <c r="A41" s="14">
        <f>'febr + mrt'!A41</f>
        <v>36</v>
      </c>
      <c r="B41" s="28" t="str">
        <f>'febr + mrt'!B41</f>
        <v>Michiel de Pooter</v>
      </c>
      <c r="C41" s="5">
        <f>april!Q41</f>
        <v>11</v>
      </c>
      <c r="D41" s="44">
        <v>3</v>
      </c>
      <c r="E41" s="45"/>
      <c r="F41" s="45"/>
      <c r="G41" s="45"/>
      <c r="H41" s="45">
        <v>1</v>
      </c>
      <c r="I41" s="45">
        <v>1</v>
      </c>
      <c r="J41" s="45">
        <v>1</v>
      </c>
      <c r="K41" s="45">
        <v>1</v>
      </c>
      <c r="L41" s="45"/>
      <c r="M41" s="45">
        <v>1</v>
      </c>
      <c r="N41" s="45">
        <v>3</v>
      </c>
      <c r="O41" s="45">
        <v>1</v>
      </c>
      <c r="P41" s="45"/>
      <c r="Q41" s="45"/>
      <c r="R41" s="11">
        <f t="shared" si="0"/>
        <v>23</v>
      </c>
    </row>
    <row r="42" spans="1:18" ht="19.5" customHeight="1">
      <c r="A42" s="14">
        <f>'febr + mrt'!A42</f>
        <v>37</v>
      </c>
      <c r="B42" s="28" t="str">
        <f>'febr + mrt'!B42</f>
        <v>Jeffrey Thomas</v>
      </c>
      <c r="C42" s="5">
        <f>april!Q42</f>
        <v>2</v>
      </c>
      <c r="D42" s="44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11">
        <f t="shared" si="0"/>
        <v>2</v>
      </c>
    </row>
    <row r="43" spans="1:18" ht="19.5" customHeight="1">
      <c r="A43" s="14">
        <f>'febr + mrt'!A43</f>
        <v>38</v>
      </c>
      <c r="B43" s="28" t="str">
        <f>'febr + mrt'!B43</f>
        <v>Rob Visman</v>
      </c>
      <c r="C43" s="5">
        <f>april!Q43</f>
        <v>14</v>
      </c>
      <c r="D43" s="44">
        <v>1</v>
      </c>
      <c r="E43" s="45"/>
      <c r="F43" s="45"/>
      <c r="G43" s="45"/>
      <c r="H43" s="45"/>
      <c r="I43" s="45"/>
      <c r="J43" s="45">
        <v>1</v>
      </c>
      <c r="K43" s="45"/>
      <c r="L43" s="45"/>
      <c r="M43" s="45">
        <v>1</v>
      </c>
      <c r="N43" s="45">
        <v>2</v>
      </c>
      <c r="O43" s="45">
        <v>1</v>
      </c>
      <c r="P43" s="45">
        <v>1</v>
      </c>
      <c r="Q43" s="45"/>
      <c r="R43" s="11">
        <f t="shared" si="0"/>
        <v>21</v>
      </c>
    </row>
    <row r="44" spans="1:18" ht="19.5" customHeight="1">
      <c r="A44" s="14">
        <v>39</v>
      </c>
      <c r="B44" s="28" t="str">
        <f>'febr + mrt'!B44</f>
        <v>Bernard de Wever</v>
      </c>
      <c r="C44" s="5">
        <f>april!Q44</f>
        <v>2</v>
      </c>
      <c r="D44" s="44"/>
      <c r="E44" s="45"/>
      <c r="F44" s="45">
        <v>2</v>
      </c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11">
        <f t="shared" si="0"/>
        <v>4</v>
      </c>
    </row>
    <row r="45" spans="1:18" ht="19.5" customHeight="1">
      <c r="A45" s="14">
        <v>40</v>
      </c>
      <c r="B45" s="28" t="str">
        <f>'febr + mrt'!B45</f>
        <v>Anita Wissel</v>
      </c>
      <c r="C45" s="5">
        <f>april!Q45</f>
        <v>21</v>
      </c>
      <c r="D45" s="44">
        <v>1</v>
      </c>
      <c r="E45" s="45">
        <v>2</v>
      </c>
      <c r="F45" s="45"/>
      <c r="G45" s="45"/>
      <c r="H45" s="45">
        <v>1</v>
      </c>
      <c r="I45" s="45">
        <v>1</v>
      </c>
      <c r="J45" s="45">
        <v>1</v>
      </c>
      <c r="K45" s="45"/>
      <c r="L45" s="45">
        <v>1</v>
      </c>
      <c r="M45" s="45"/>
      <c r="N45" s="45"/>
      <c r="O45" s="45"/>
      <c r="P45" s="45"/>
      <c r="Q45" s="45">
        <v>1</v>
      </c>
      <c r="R45" s="11">
        <f t="shared" si="0"/>
        <v>29</v>
      </c>
    </row>
    <row r="46" spans="1:18" ht="19.5" customHeight="1">
      <c r="A46" s="14">
        <v>41</v>
      </c>
      <c r="B46" s="28" t="str">
        <f>'febr + mrt'!B46</f>
        <v>Elize Witte</v>
      </c>
      <c r="C46" s="5">
        <f>april!Q46</f>
        <v>16</v>
      </c>
      <c r="D46" s="44"/>
      <c r="E46" s="45"/>
      <c r="F46" s="45"/>
      <c r="G46" s="45">
        <v>1</v>
      </c>
      <c r="H46" s="45">
        <v>1</v>
      </c>
      <c r="I46" s="45">
        <v>1</v>
      </c>
      <c r="J46" s="45">
        <v>1</v>
      </c>
      <c r="K46" s="45"/>
      <c r="L46" s="45">
        <v>1</v>
      </c>
      <c r="M46" s="45"/>
      <c r="N46" s="45"/>
      <c r="O46" s="45"/>
      <c r="P46" s="45"/>
      <c r="Q46" s="45">
        <v>1</v>
      </c>
      <c r="R46" s="11">
        <f t="shared" si="0"/>
        <v>22</v>
      </c>
    </row>
    <row r="47" spans="1:18" ht="19.5" customHeight="1">
      <c r="A47" s="14">
        <v>42</v>
      </c>
      <c r="B47" s="28" t="str">
        <f>'febr + mrt'!B47</f>
        <v>Patrick Witte</v>
      </c>
      <c r="C47" s="5">
        <f>april!Q47</f>
        <v>1</v>
      </c>
      <c r="D47" s="44"/>
      <c r="E47" s="45"/>
      <c r="F47" s="45"/>
      <c r="G47" s="45"/>
      <c r="H47" s="45">
        <v>1</v>
      </c>
      <c r="I47" s="45"/>
      <c r="J47" s="45"/>
      <c r="K47" s="45"/>
      <c r="L47" s="45"/>
      <c r="M47" s="45"/>
      <c r="N47" s="45"/>
      <c r="O47" s="45"/>
      <c r="P47" s="45"/>
      <c r="Q47" s="45"/>
      <c r="R47" s="11">
        <f t="shared" si="0"/>
        <v>2</v>
      </c>
    </row>
    <row r="48" spans="1:18" ht="19.5" customHeight="1">
      <c r="A48" s="14">
        <v>43</v>
      </c>
      <c r="B48" s="28" t="str">
        <f>'febr + mrt'!B48</f>
        <v>Cor Zegers</v>
      </c>
      <c r="C48" s="5">
        <f>april!Q48</f>
        <v>5</v>
      </c>
      <c r="D48" s="44">
        <v>1</v>
      </c>
      <c r="E48" s="45"/>
      <c r="F48" s="45">
        <v>2</v>
      </c>
      <c r="G48" s="45">
        <v>1</v>
      </c>
      <c r="H48" s="45"/>
      <c r="I48" s="45"/>
      <c r="J48" s="45">
        <v>1</v>
      </c>
      <c r="K48" s="45"/>
      <c r="L48" s="45"/>
      <c r="M48" s="45">
        <v>1</v>
      </c>
      <c r="N48" s="45">
        <v>2</v>
      </c>
      <c r="O48" s="45"/>
      <c r="P48" s="45"/>
      <c r="Q48" s="45"/>
      <c r="R48" s="11">
        <f t="shared" si="0"/>
        <v>13</v>
      </c>
    </row>
    <row r="49" spans="1:18" ht="19.5" customHeight="1">
      <c r="A49" s="14"/>
      <c r="B49" s="28">
        <f>'febr + mrt'!B49</f>
        <v>0</v>
      </c>
      <c r="C49" s="5">
        <f>april!Q49</f>
        <v>0</v>
      </c>
      <c r="D49" s="44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11">
        <f t="shared" si="0"/>
        <v>0</v>
      </c>
    </row>
    <row r="50" spans="1:18" ht="19.5" customHeight="1">
      <c r="A50" s="14"/>
      <c r="B50" s="28">
        <f>'febr + mrt'!B50</f>
        <v>0</v>
      </c>
      <c r="C50" s="5">
        <f>april!Q50</f>
        <v>0</v>
      </c>
      <c r="D50" s="44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11">
        <f t="shared" si="0"/>
        <v>0</v>
      </c>
    </row>
    <row r="51" spans="1:18" ht="19.5" customHeight="1">
      <c r="A51" s="14"/>
      <c r="B51" s="28">
        <f>'febr + mrt'!B51</f>
        <v>0</v>
      </c>
      <c r="C51" s="5">
        <f>april!Q51</f>
        <v>0</v>
      </c>
      <c r="D51" s="44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11">
        <f t="shared" si="0"/>
        <v>0</v>
      </c>
    </row>
    <row r="52" spans="1:18" ht="19.5" customHeight="1">
      <c r="A52" s="15"/>
      <c r="B52" s="28" t="str">
        <f>'febr + mrt'!B52</f>
        <v>Totaal leden:</v>
      </c>
      <c r="C52" s="7">
        <f aca="true" t="shared" si="1" ref="C52:R52">SUM(C6:C51)</f>
        <v>384</v>
      </c>
      <c r="D52" s="5">
        <f>SUM(D6:D51)</f>
        <v>26</v>
      </c>
      <c r="E52" s="7">
        <f t="shared" si="1"/>
        <v>4</v>
      </c>
      <c r="F52" s="7">
        <f t="shared" si="1"/>
        <v>8</v>
      </c>
      <c r="G52" s="7">
        <f t="shared" si="1"/>
        <v>10</v>
      </c>
      <c r="H52" s="7">
        <f t="shared" si="1"/>
        <v>11</v>
      </c>
      <c r="I52" s="7">
        <f t="shared" si="1"/>
        <v>12</v>
      </c>
      <c r="J52" s="7">
        <f t="shared" si="1"/>
        <v>21</v>
      </c>
      <c r="K52" s="7">
        <f>SUM(K6:K51)</f>
        <v>5</v>
      </c>
      <c r="L52" s="7">
        <f t="shared" si="1"/>
        <v>9</v>
      </c>
      <c r="M52" s="7">
        <f t="shared" si="1"/>
        <v>20</v>
      </c>
      <c r="N52" s="7">
        <f t="shared" si="1"/>
        <v>27</v>
      </c>
      <c r="O52" s="7">
        <f>SUM(O6:O51)</f>
        <v>8</v>
      </c>
      <c r="P52" s="7">
        <f>SUM(P6:P51)</f>
        <v>12</v>
      </c>
      <c r="Q52" s="7">
        <f>SUM(Q6:Q51)</f>
        <v>3</v>
      </c>
      <c r="R52" s="7">
        <f t="shared" si="1"/>
        <v>560</v>
      </c>
    </row>
    <row r="53" spans="1:18" ht="19.5" customHeight="1">
      <c r="A53" s="32"/>
      <c r="B53" s="30"/>
      <c r="C53" s="21"/>
      <c r="D53" s="24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9"/>
    </row>
  </sheetData>
  <sheetProtection/>
  <conditionalFormatting sqref="C6:C51 R6:R51">
    <cfRule type="cellIs" priority="1" dxfId="10" operator="between" stopIfTrue="1">
      <formula>0</formula>
      <formula>39</formula>
    </cfRule>
  </conditionalFormatting>
  <dataValidations count="1">
    <dataValidation type="whole" allowBlank="1" showInputMessage="1" showErrorMessage="1" sqref="D6:Q51">
      <formula1>0</formula1>
      <formula2>3</formula2>
    </dataValidation>
  </dataValidations>
  <printOptions/>
  <pageMargins left="0.75" right="0.75" top="1" bottom="1" header="0.5" footer="0.5"/>
  <pageSetup fitToHeight="2" fitToWidth="1" horizontalDpi="300" verticalDpi="3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3"/>
  <sheetViews>
    <sheetView tabSelected="1" zoomScalePageLayoutView="0" workbookViewId="0" topLeftCell="A1">
      <pane xSplit="3" ySplit="5" topLeftCell="I11" activePane="bottomRight" state="frozen"/>
      <selection pane="topLeft" activeCell="S48" sqref="S48:S50"/>
      <selection pane="topRight" activeCell="S48" sqref="S48:S50"/>
      <selection pane="bottomLeft" activeCell="S48" sqref="S48:S50"/>
      <selection pane="bottomRight" activeCell="L17" sqref="L17"/>
    </sheetView>
  </sheetViews>
  <sheetFormatPr defaultColWidth="8.8515625" defaultRowHeight="19.5" customHeight="1"/>
  <cols>
    <col min="1" max="1" width="5.7109375" style="16" customWidth="1"/>
    <col min="2" max="2" width="22.00390625" style="34" bestFit="1" customWidth="1"/>
    <col min="3" max="3" width="7.8515625" style="20" bestFit="1" customWidth="1"/>
    <col min="4" max="4" width="10.00390625" style="20" customWidth="1"/>
    <col min="5" max="5" width="10.7109375" style="20" bestFit="1" customWidth="1"/>
    <col min="6" max="6" width="10.140625" style="20" bestFit="1" customWidth="1"/>
    <col min="7" max="7" width="10.421875" style="20" customWidth="1"/>
    <col min="8" max="8" width="10.00390625" style="20" customWidth="1"/>
    <col min="9" max="9" width="9.421875" style="20" bestFit="1" customWidth="1"/>
    <col min="10" max="10" width="9.140625" style="20" customWidth="1"/>
    <col min="11" max="11" width="10.421875" style="20" bestFit="1" customWidth="1"/>
    <col min="12" max="12" width="10.421875" style="20" customWidth="1"/>
    <col min="13" max="13" width="10.8515625" style="20" bestFit="1" customWidth="1"/>
    <col min="14" max="19" width="9.140625" style="20" customWidth="1"/>
    <col min="20" max="20" width="9.140625" style="24" customWidth="1"/>
    <col min="21" max="32" width="9.140625" style="20" customWidth="1"/>
  </cols>
  <sheetData>
    <row r="1" spans="2:18" ht="19.5" customHeight="1">
      <c r="B1" s="16" t="s">
        <v>62</v>
      </c>
      <c r="D1" s="39" t="s">
        <v>52</v>
      </c>
      <c r="E1" s="39" t="s">
        <v>52</v>
      </c>
      <c r="F1" s="35" t="s">
        <v>69</v>
      </c>
      <c r="G1" s="39" t="s">
        <v>91</v>
      </c>
      <c r="H1" s="39" t="s">
        <v>91</v>
      </c>
      <c r="I1" s="20" t="s">
        <v>122</v>
      </c>
      <c r="J1" s="35" t="s">
        <v>90</v>
      </c>
      <c r="K1" s="39" t="s">
        <v>80</v>
      </c>
      <c r="L1" s="39" t="s">
        <v>80</v>
      </c>
      <c r="M1" s="35" t="s">
        <v>92</v>
      </c>
      <c r="N1" s="39" t="s">
        <v>25</v>
      </c>
      <c r="O1" s="39" t="s">
        <v>165</v>
      </c>
      <c r="P1" s="35" t="s">
        <v>73</v>
      </c>
      <c r="Q1" s="39" t="s">
        <v>140</v>
      </c>
      <c r="R1" s="36" t="s">
        <v>57</v>
      </c>
    </row>
    <row r="2" spans="2:18" ht="19.5" customHeight="1">
      <c r="B2" s="16" t="s">
        <v>63</v>
      </c>
      <c r="D2" s="20" t="s">
        <v>52</v>
      </c>
      <c r="E2" s="20" t="s">
        <v>52</v>
      </c>
      <c r="F2" s="20" t="s">
        <v>69</v>
      </c>
      <c r="G2" s="20" t="s">
        <v>123</v>
      </c>
      <c r="H2" s="20" t="s">
        <v>123</v>
      </c>
      <c r="I2" s="20" t="s">
        <v>122</v>
      </c>
      <c r="J2" s="20" t="s">
        <v>124</v>
      </c>
      <c r="K2" s="20" t="s">
        <v>55</v>
      </c>
      <c r="L2" s="20" t="s">
        <v>55</v>
      </c>
      <c r="M2" s="20" t="s">
        <v>27</v>
      </c>
      <c r="N2" s="20" t="s">
        <v>25</v>
      </c>
      <c r="O2" s="20" t="s">
        <v>166</v>
      </c>
      <c r="P2" s="20" t="s">
        <v>73</v>
      </c>
      <c r="Q2" s="20" t="s">
        <v>139</v>
      </c>
      <c r="R2" s="20" t="s">
        <v>57</v>
      </c>
    </row>
    <row r="3" spans="2:11" ht="19.5" customHeight="1">
      <c r="B3" s="16"/>
      <c r="H3" s="20" t="s">
        <v>157</v>
      </c>
      <c r="I3" s="20" t="s">
        <v>158</v>
      </c>
      <c r="K3" s="20" t="s">
        <v>159</v>
      </c>
    </row>
    <row r="4" spans="4:18" ht="19.5" customHeight="1" thickBot="1">
      <c r="D4" s="20" t="s">
        <v>18</v>
      </c>
      <c r="E4" s="20" t="s">
        <v>19</v>
      </c>
      <c r="F4" s="20" t="s">
        <v>28</v>
      </c>
      <c r="G4" s="36" t="s">
        <v>18</v>
      </c>
      <c r="H4" s="20" t="s">
        <v>19</v>
      </c>
      <c r="I4" s="20" t="s">
        <v>138</v>
      </c>
      <c r="J4" s="20" t="s">
        <v>28</v>
      </c>
      <c r="K4" s="20" t="s">
        <v>18</v>
      </c>
      <c r="L4" s="20" t="s">
        <v>19</v>
      </c>
      <c r="M4" s="20" t="s">
        <v>28</v>
      </c>
      <c r="N4" s="20" t="s">
        <v>18</v>
      </c>
      <c r="O4" s="20" t="s">
        <v>19</v>
      </c>
      <c r="P4" s="20" t="s">
        <v>28</v>
      </c>
      <c r="Q4" s="20" t="s">
        <v>18</v>
      </c>
      <c r="R4" s="20" t="s">
        <v>19</v>
      </c>
    </row>
    <row r="5" spans="1:32" s="1" customFormat="1" ht="19.5" customHeight="1" thickBot="1">
      <c r="A5" s="17"/>
      <c r="B5" s="26"/>
      <c r="C5" s="4" t="s">
        <v>8</v>
      </c>
      <c r="D5" s="63">
        <f>'febr + mrt'!$C5+105</f>
        <v>43617</v>
      </c>
      <c r="E5" s="63">
        <f>'febr + mrt'!$C5+106</f>
        <v>43618</v>
      </c>
      <c r="F5" s="60">
        <f>'febr + mrt'!$C5+109</f>
        <v>43621</v>
      </c>
      <c r="G5" s="63">
        <f>'febr + mrt'!$C5+112</f>
        <v>43624</v>
      </c>
      <c r="H5" s="41">
        <f>'febr + mrt'!$C5+113</f>
        <v>43625</v>
      </c>
      <c r="I5" s="61">
        <f>'febr + mrt'!$C5+114</f>
        <v>43626</v>
      </c>
      <c r="J5" s="60">
        <f>'febr + mrt'!$C5+116</f>
        <v>43628</v>
      </c>
      <c r="K5" s="63">
        <f>'febr + mrt'!$C5+119</f>
        <v>43631</v>
      </c>
      <c r="L5" s="41">
        <f>'febr + mrt'!$C5+120</f>
        <v>43632</v>
      </c>
      <c r="M5" s="60">
        <f>'febr + mrt'!$C5+123</f>
        <v>43635</v>
      </c>
      <c r="N5" s="41">
        <f>'febr + mrt'!$C5+126</f>
        <v>43638</v>
      </c>
      <c r="O5" s="41">
        <f>'febr + mrt'!$C5+127</f>
        <v>43639</v>
      </c>
      <c r="P5" s="60">
        <f>'febr + mrt'!$C5+130</f>
        <v>43642</v>
      </c>
      <c r="Q5" s="41">
        <f>'febr + mrt'!$C5+133</f>
        <v>43645</v>
      </c>
      <c r="R5" s="61">
        <f>'febr + mrt'!$C5+134</f>
        <v>43646</v>
      </c>
      <c r="S5" s="4" t="s">
        <v>12</v>
      </c>
      <c r="T5" s="9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19" ht="19.5" customHeight="1">
      <c r="A6" s="14">
        <f>'febr + mrt'!A6</f>
        <v>1</v>
      </c>
      <c r="B6" s="28" t="str">
        <f>'febr + mrt'!B6</f>
        <v>Renato Ambrosini</v>
      </c>
      <c r="C6" s="11">
        <f>mei!R6</f>
        <v>23</v>
      </c>
      <c r="D6" s="44">
        <v>2</v>
      </c>
      <c r="E6" s="44"/>
      <c r="F6" s="44"/>
      <c r="G6" s="44"/>
      <c r="H6" s="44"/>
      <c r="I6" s="44"/>
      <c r="J6" s="44"/>
      <c r="K6" s="44"/>
      <c r="L6" s="44"/>
      <c r="M6" s="44"/>
      <c r="N6" s="44">
        <v>1</v>
      </c>
      <c r="O6" s="44">
        <v>2</v>
      </c>
      <c r="P6" s="44"/>
      <c r="Q6" s="44"/>
      <c r="R6" s="44"/>
      <c r="S6" s="11">
        <f aca="true" t="shared" si="0" ref="S6:S51">SUM(C6:R6)</f>
        <v>28</v>
      </c>
    </row>
    <row r="7" spans="1:19" ht="19.5" customHeight="1">
      <c r="A7" s="14">
        <f>'febr + mrt'!A7</f>
        <v>2</v>
      </c>
      <c r="B7" s="28" t="str">
        <f>'febr + mrt'!B7</f>
        <v>Frits Bakker</v>
      </c>
      <c r="C7" s="11">
        <f>mei!R7</f>
        <v>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4"/>
      <c r="Q7" s="44"/>
      <c r="R7" s="44"/>
      <c r="S7" s="11">
        <f t="shared" si="0"/>
        <v>0</v>
      </c>
    </row>
    <row r="8" spans="1:19" ht="19.5" customHeight="1">
      <c r="A8" s="14">
        <f>'febr + mrt'!A8</f>
        <v>3</v>
      </c>
      <c r="B8" s="28" t="str">
        <f>'febr + mrt'!B8</f>
        <v>Naboth Bevelander</v>
      </c>
      <c r="C8" s="11">
        <f>mei!R8</f>
        <v>15</v>
      </c>
      <c r="D8" s="45"/>
      <c r="E8" s="45"/>
      <c r="F8" s="45">
        <v>1</v>
      </c>
      <c r="G8" s="45"/>
      <c r="H8" s="45">
        <v>1</v>
      </c>
      <c r="I8" s="45"/>
      <c r="J8" s="45">
        <v>1</v>
      </c>
      <c r="K8" s="45"/>
      <c r="L8" s="45">
        <v>1</v>
      </c>
      <c r="M8" s="45">
        <v>1</v>
      </c>
      <c r="N8" s="45"/>
      <c r="O8" s="45"/>
      <c r="P8" s="44"/>
      <c r="Q8" s="44"/>
      <c r="R8" s="44"/>
      <c r="S8" s="11">
        <f t="shared" si="0"/>
        <v>20</v>
      </c>
    </row>
    <row r="9" spans="1:19" ht="19.5" customHeight="1">
      <c r="A9" s="14">
        <f>'febr + mrt'!A9</f>
        <v>4</v>
      </c>
      <c r="B9" s="28" t="str">
        <f>'febr + mrt'!B9</f>
        <v>George de Block</v>
      </c>
      <c r="C9" s="11">
        <f>mei!R9</f>
        <v>15</v>
      </c>
      <c r="D9" s="45">
        <v>2</v>
      </c>
      <c r="E9" s="45"/>
      <c r="F9" s="45"/>
      <c r="G9" s="45"/>
      <c r="H9" s="45"/>
      <c r="I9" s="45"/>
      <c r="J9" s="45"/>
      <c r="K9" s="45"/>
      <c r="L9" s="45"/>
      <c r="M9" s="45">
        <v>1</v>
      </c>
      <c r="N9" s="45">
        <v>1</v>
      </c>
      <c r="O9" s="45"/>
      <c r="P9" s="44"/>
      <c r="Q9" s="44">
        <v>1</v>
      </c>
      <c r="R9" s="44"/>
      <c r="S9" s="11">
        <f t="shared" si="0"/>
        <v>20</v>
      </c>
    </row>
    <row r="10" spans="1:19" ht="19.5" customHeight="1">
      <c r="A10" s="14">
        <f>'febr + mrt'!A10</f>
        <v>5</v>
      </c>
      <c r="B10" s="28" t="str">
        <f>'febr + mrt'!B10</f>
        <v>Lia van Broekhoven</v>
      </c>
      <c r="C10" s="11">
        <f>mei!R10</f>
        <v>18</v>
      </c>
      <c r="D10" s="45"/>
      <c r="E10" s="45"/>
      <c r="F10" s="45"/>
      <c r="G10" s="45"/>
      <c r="H10" s="45"/>
      <c r="I10" s="45"/>
      <c r="J10" s="45"/>
      <c r="K10" s="45">
        <v>2</v>
      </c>
      <c r="L10" s="45"/>
      <c r="M10" s="45"/>
      <c r="N10" s="45"/>
      <c r="O10" s="45"/>
      <c r="P10" s="44">
        <v>1</v>
      </c>
      <c r="Q10" s="44">
        <v>1</v>
      </c>
      <c r="R10" s="44"/>
      <c r="S10" s="11">
        <f t="shared" si="0"/>
        <v>22</v>
      </c>
    </row>
    <row r="11" spans="1:19" ht="19.5" customHeight="1">
      <c r="A11" s="14">
        <f>'febr + mrt'!A11</f>
        <v>6</v>
      </c>
      <c r="B11" s="28" t="str">
        <f>'febr + mrt'!B11</f>
        <v>Evert Butler</v>
      </c>
      <c r="C11" s="11">
        <f>mei!R11</f>
        <v>3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4"/>
      <c r="Q11" s="44"/>
      <c r="R11" s="44"/>
      <c r="S11" s="11">
        <f t="shared" si="0"/>
        <v>3</v>
      </c>
    </row>
    <row r="12" spans="1:19" ht="19.5" customHeight="1">
      <c r="A12" s="14">
        <f>'febr + mrt'!A12</f>
        <v>7</v>
      </c>
      <c r="B12" s="28" t="str">
        <f>'febr + mrt'!B12</f>
        <v>Herman Dekker</v>
      </c>
      <c r="C12" s="11">
        <f>mei!R12</f>
        <v>16</v>
      </c>
      <c r="D12" s="45"/>
      <c r="E12" s="45">
        <v>1</v>
      </c>
      <c r="F12" s="45"/>
      <c r="G12" s="45"/>
      <c r="H12" s="45">
        <v>1</v>
      </c>
      <c r="I12" s="45"/>
      <c r="J12" s="45">
        <v>1</v>
      </c>
      <c r="K12" s="45">
        <v>2</v>
      </c>
      <c r="L12" s="45"/>
      <c r="M12" s="45"/>
      <c r="N12" s="45"/>
      <c r="O12" s="45"/>
      <c r="P12" s="44">
        <v>1</v>
      </c>
      <c r="Q12" s="44"/>
      <c r="R12" s="44">
        <v>1</v>
      </c>
      <c r="S12" s="11">
        <f t="shared" si="0"/>
        <v>23</v>
      </c>
    </row>
    <row r="13" spans="1:19" ht="19.5" customHeight="1">
      <c r="A13" s="14">
        <f>'febr + mrt'!A13</f>
        <v>8</v>
      </c>
      <c r="B13" s="28" t="str">
        <f>'febr + mrt'!B13</f>
        <v>Frans den Deurwaarder</v>
      </c>
      <c r="C13" s="11">
        <f>mei!R13</f>
        <v>20</v>
      </c>
      <c r="D13" s="45">
        <v>2</v>
      </c>
      <c r="E13" s="45">
        <v>1</v>
      </c>
      <c r="F13" s="45"/>
      <c r="G13" s="45"/>
      <c r="H13" s="45"/>
      <c r="I13" s="45">
        <v>1</v>
      </c>
      <c r="J13" s="45"/>
      <c r="K13" s="45">
        <v>2</v>
      </c>
      <c r="L13" s="45"/>
      <c r="M13" s="45"/>
      <c r="N13" s="45"/>
      <c r="O13" s="45"/>
      <c r="P13" s="44">
        <v>1</v>
      </c>
      <c r="Q13" s="44"/>
      <c r="R13" s="44"/>
      <c r="S13" s="11">
        <f t="shared" si="0"/>
        <v>27</v>
      </c>
    </row>
    <row r="14" spans="1:19" ht="19.5" customHeight="1">
      <c r="A14" s="14">
        <f>'febr + mrt'!A14</f>
        <v>9</v>
      </c>
      <c r="B14" s="28" t="str">
        <f>'febr + mrt'!B14</f>
        <v>Irma den Deurwaarder</v>
      </c>
      <c r="C14" s="11">
        <f>mei!R14</f>
        <v>20</v>
      </c>
      <c r="D14" s="45">
        <v>2</v>
      </c>
      <c r="E14" s="45"/>
      <c r="F14" s="45"/>
      <c r="G14" s="45"/>
      <c r="H14" s="45"/>
      <c r="I14" s="45">
        <v>1</v>
      </c>
      <c r="J14" s="45"/>
      <c r="K14" s="45">
        <v>2</v>
      </c>
      <c r="L14" s="45"/>
      <c r="M14" s="45"/>
      <c r="N14" s="45"/>
      <c r="O14" s="45"/>
      <c r="P14" s="44">
        <v>1</v>
      </c>
      <c r="Q14" s="44"/>
      <c r="R14" s="44"/>
      <c r="S14" s="11">
        <f t="shared" si="0"/>
        <v>26</v>
      </c>
    </row>
    <row r="15" spans="1:19" ht="19.5" customHeight="1">
      <c r="A15" s="14">
        <f>'febr + mrt'!A15</f>
        <v>10</v>
      </c>
      <c r="B15" s="28" t="str">
        <f>'febr + mrt'!B15</f>
        <v>Bram Dieleman</v>
      </c>
      <c r="C15" s="11">
        <f>mei!R15</f>
        <v>38</v>
      </c>
      <c r="D15" s="45">
        <v>2</v>
      </c>
      <c r="E15" s="45">
        <v>1</v>
      </c>
      <c r="F15" s="45">
        <v>1</v>
      </c>
      <c r="G15" s="45"/>
      <c r="H15" s="45">
        <v>1</v>
      </c>
      <c r="I15" s="45">
        <v>1</v>
      </c>
      <c r="J15" s="45"/>
      <c r="K15" s="45"/>
      <c r="L15" s="45"/>
      <c r="M15" s="45">
        <v>1</v>
      </c>
      <c r="N15" s="45">
        <v>2</v>
      </c>
      <c r="O15" s="45">
        <v>2</v>
      </c>
      <c r="P15" s="44">
        <v>1</v>
      </c>
      <c r="Q15" s="44">
        <v>1</v>
      </c>
      <c r="R15" s="44">
        <v>1</v>
      </c>
      <c r="S15" s="11">
        <f t="shared" si="0"/>
        <v>52</v>
      </c>
    </row>
    <row r="16" spans="1:19" ht="19.5" customHeight="1">
      <c r="A16" s="14">
        <f>'febr + mrt'!A16</f>
        <v>11</v>
      </c>
      <c r="B16" s="28" t="str">
        <f>'febr + mrt'!B16</f>
        <v>Jean-Paul van Driel</v>
      </c>
      <c r="C16" s="11">
        <f>mei!R16</f>
        <v>8</v>
      </c>
      <c r="D16" s="45">
        <v>2</v>
      </c>
      <c r="E16" s="45"/>
      <c r="F16" s="45"/>
      <c r="G16" s="45"/>
      <c r="H16" s="45">
        <v>1</v>
      </c>
      <c r="I16" s="45"/>
      <c r="J16" s="45"/>
      <c r="K16" s="45"/>
      <c r="L16" s="45"/>
      <c r="M16" s="45"/>
      <c r="N16" s="45"/>
      <c r="O16" s="45"/>
      <c r="P16" s="44"/>
      <c r="Q16" s="44"/>
      <c r="R16" s="44"/>
      <c r="S16" s="11">
        <f t="shared" si="0"/>
        <v>11</v>
      </c>
    </row>
    <row r="17" spans="1:19" ht="19.5" customHeight="1">
      <c r="A17" s="14">
        <f>'febr + mrt'!A17</f>
        <v>12</v>
      </c>
      <c r="B17" s="28" t="str">
        <f>'febr + mrt'!B17</f>
        <v>Chris van Drongelen</v>
      </c>
      <c r="C17" s="11">
        <f>mei!R17</f>
        <v>18</v>
      </c>
      <c r="D17" s="45">
        <v>2</v>
      </c>
      <c r="E17" s="45"/>
      <c r="F17" s="45">
        <v>1</v>
      </c>
      <c r="G17" s="45"/>
      <c r="H17" s="45"/>
      <c r="I17" s="45"/>
      <c r="J17" s="45"/>
      <c r="K17" s="45"/>
      <c r="L17" s="45"/>
      <c r="M17" s="45"/>
      <c r="N17" s="45">
        <v>1</v>
      </c>
      <c r="O17" s="45"/>
      <c r="P17" s="44"/>
      <c r="Q17" s="44"/>
      <c r="R17" s="44"/>
      <c r="S17" s="11">
        <f t="shared" si="0"/>
        <v>22</v>
      </c>
    </row>
    <row r="18" spans="1:19" ht="19.5" customHeight="1">
      <c r="A18" s="14">
        <f>'febr + mrt'!A18</f>
        <v>13</v>
      </c>
      <c r="B18" s="28" t="str">
        <f>'febr + mrt'!B18</f>
        <v>Jan van Drongelen</v>
      </c>
      <c r="C18" s="11">
        <f>mei!R18</f>
        <v>21</v>
      </c>
      <c r="D18" s="45"/>
      <c r="E18" s="45"/>
      <c r="F18" s="45"/>
      <c r="G18" s="45"/>
      <c r="H18" s="45"/>
      <c r="I18" s="45"/>
      <c r="J18" s="45"/>
      <c r="K18" s="45">
        <v>2</v>
      </c>
      <c r="L18" s="45"/>
      <c r="M18" s="45"/>
      <c r="N18" s="45"/>
      <c r="O18" s="45"/>
      <c r="P18" s="44">
        <v>1</v>
      </c>
      <c r="Q18" s="44"/>
      <c r="R18" s="44"/>
      <c r="S18" s="11">
        <f t="shared" si="0"/>
        <v>24</v>
      </c>
    </row>
    <row r="19" spans="1:19" ht="19.5" customHeight="1">
      <c r="A19" s="14">
        <f>'febr + mrt'!A19</f>
        <v>14</v>
      </c>
      <c r="B19" s="28" t="str">
        <f>'febr + mrt'!B19</f>
        <v>Kees Faas</v>
      </c>
      <c r="C19" s="11">
        <f>mei!R19</f>
        <v>22</v>
      </c>
      <c r="D19" s="45">
        <v>2</v>
      </c>
      <c r="E19" s="45"/>
      <c r="F19" s="45"/>
      <c r="G19" s="45"/>
      <c r="H19" s="45">
        <v>1</v>
      </c>
      <c r="I19" s="45"/>
      <c r="J19" s="45"/>
      <c r="K19" s="45"/>
      <c r="L19" s="45"/>
      <c r="M19" s="45"/>
      <c r="N19" s="45"/>
      <c r="O19" s="45"/>
      <c r="P19" s="44"/>
      <c r="Q19" s="44"/>
      <c r="R19" s="44"/>
      <c r="S19" s="11">
        <f t="shared" si="0"/>
        <v>25</v>
      </c>
    </row>
    <row r="20" spans="1:19" ht="19.5" customHeight="1">
      <c r="A20" s="14">
        <f>'febr + mrt'!A20</f>
        <v>15</v>
      </c>
      <c r="B20" s="28" t="str">
        <f>'febr + mrt'!B20</f>
        <v>Ronnie Fieret</v>
      </c>
      <c r="C20" s="11">
        <f>mei!R20</f>
        <v>21</v>
      </c>
      <c r="D20" s="45">
        <v>2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>
        <v>2</v>
      </c>
      <c r="P20" s="44">
        <v>1</v>
      </c>
      <c r="Q20" s="44"/>
      <c r="R20" s="44">
        <v>1</v>
      </c>
      <c r="S20" s="11">
        <f t="shared" si="0"/>
        <v>27</v>
      </c>
    </row>
    <row r="21" spans="1:19" ht="19.5" customHeight="1">
      <c r="A21" s="14">
        <f>'febr + mrt'!A21</f>
        <v>16</v>
      </c>
      <c r="B21" s="28" t="str">
        <f>'febr + mrt'!B21</f>
        <v>Henk Franken</v>
      </c>
      <c r="C21" s="11">
        <f>mei!R21</f>
        <v>20</v>
      </c>
      <c r="D21" s="45"/>
      <c r="E21" s="45"/>
      <c r="F21" s="45"/>
      <c r="G21" s="45"/>
      <c r="H21" s="45"/>
      <c r="I21" s="45">
        <v>1</v>
      </c>
      <c r="J21" s="45"/>
      <c r="K21" s="45">
        <v>2</v>
      </c>
      <c r="L21" s="45"/>
      <c r="M21" s="45"/>
      <c r="N21" s="45"/>
      <c r="O21" s="45"/>
      <c r="P21" s="44">
        <v>1</v>
      </c>
      <c r="Q21" s="44"/>
      <c r="R21" s="44"/>
      <c r="S21" s="11">
        <f t="shared" si="0"/>
        <v>24</v>
      </c>
    </row>
    <row r="22" spans="1:19" ht="19.5" customHeight="1">
      <c r="A22" s="14">
        <f>'febr + mrt'!A22</f>
        <v>17</v>
      </c>
      <c r="B22" s="28" t="str">
        <f>'febr + mrt'!B22</f>
        <v>Jan 't Gilde</v>
      </c>
      <c r="C22" s="11">
        <f>mei!R22</f>
        <v>18</v>
      </c>
      <c r="D22" s="45">
        <v>2</v>
      </c>
      <c r="E22" s="45"/>
      <c r="F22" s="45"/>
      <c r="G22" s="45"/>
      <c r="H22" s="45"/>
      <c r="I22" s="45">
        <v>1</v>
      </c>
      <c r="J22" s="45">
        <v>1</v>
      </c>
      <c r="K22" s="45">
        <v>2</v>
      </c>
      <c r="L22" s="45">
        <v>1</v>
      </c>
      <c r="M22" s="45"/>
      <c r="N22" s="45"/>
      <c r="O22" s="45"/>
      <c r="P22" s="44">
        <v>1</v>
      </c>
      <c r="Q22" s="44"/>
      <c r="R22" s="44">
        <v>1</v>
      </c>
      <c r="S22" s="11">
        <f t="shared" si="0"/>
        <v>27</v>
      </c>
    </row>
    <row r="23" spans="1:19" ht="19.5" customHeight="1">
      <c r="A23" s="14">
        <f>'febr + mrt'!A23</f>
        <v>18</v>
      </c>
      <c r="B23" s="28" t="str">
        <f>'febr + mrt'!B23</f>
        <v>Rob van der Goes</v>
      </c>
      <c r="C23" s="11">
        <f>mei!R23</f>
        <v>11</v>
      </c>
      <c r="D23" s="45"/>
      <c r="E23" s="45">
        <v>1</v>
      </c>
      <c r="F23" s="45"/>
      <c r="G23" s="45"/>
      <c r="H23" s="45"/>
      <c r="I23" s="45">
        <v>1</v>
      </c>
      <c r="J23" s="45"/>
      <c r="K23" s="45">
        <v>2</v>
      </c>
      <c r="L23" s="45"/>
      <c r="M23" s="45"/>
      <c r="N23" s="45"/>
      <c r="O23" s="45"/>
      <c r="P23" s="44"/>
      <c r="Q23" s="44"/>
      <c r="R23" s="44"/>
      <c r="S23" s="11">
        <f t="shared" si="0"/>
        <v>15</v>
      </c>
    </row>
    <row r="24" spans="1:19" ht="19.5" customHeight="1">
      <c r="A24" s="14">
        <f>'febr + mrt'!A24</f>
        <v>19</v>
      </c>
      <c r="B24" s="28" t="str">
        <f>'febr + mrt'!B24</f>
        <v>Johan Haak</v>
      </c>
      <c r="C24" s="11">
        <f>mei!R24</f>
        <v>10</v>
      </c>
      <c r="D24" s="45"/>
      <c r="E24" s="45"/>
      <c r="F24" s="45"/>
      <c r="G24" s="45"/>
      <c r="H24" s="45">
        <v>1</v>
      </c>
      <c r="I24" s="45">
        <v>1</v>
      </c>
      <c r="J24" s="45"/>
      <c r="K24" s="45"/>
      <c r="L24" s="45">
        <v>1</v>
      </c>
      <c r="M24" s="45"/>
      <c r="N24" s="45"/>
      <c r="O24" s="45"/>
      <c r="P24" s="44"/>
      <c r="Q24" s="44"/>
      <c r="R24" s="44"/>
      <c r="S24" s="11">
        <f t="shared" si="0"/>
        <v>13</v>
      </c>
    </row>
    <row r="25" spans="1:19" ht="19.5" customHeight="1">
      <c r="A25" s="14">
        <f>'febr + mrt'!A25</f>
        <v>20</v>
      </c>
      <c r="B25" s="28" t="str">
        <f>'febr + mrt'!B25</f>
        <v>Piet Haak</v>
      </c>
      <c r="C25" s="11">
        <f>mei!R25</f>
        <v>0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4"/>
      <c r="Q25" s="44"/>
      <c r="R25" s="44"/>
      <c r="S25" s="11">
        <f t="shared" si="0"/>
        <v>0</v>
      </c>
    </row>
    <row r="26" spans="1:19" ht="19.5" customHeight="1">
      <c r="A26" s="14">
        <f>'febr + mrt'!A26</f>
        <v>21</v>
      </c>
      <c r="B26" s="28" t="str">
        <f>'febr + mrt'!B26</f>
        <v>Hans Hamelink</v>
      </c>
      <c r="C26" s="11">
        <f>mei!R26</f>
        <v>7</v>
      </c>
      <c r="D26" s="45"/>
      <c r="E26" s="45"/>
      <c r="F26" s="45"/>
      <c r="G26" s="45"/>
      <c r="H26" s="45"/>
      <c r="I26" s="45"/>
      <c r="J26" s="45">
        <v>1</v>
      </c>
      <c r="K26" s="45">
        <v>2</v>
      </c>
      <c r="L26" s="45"/>
      <c r="M26" s="45"/>
      <c r="N26" s="45"/>
      <c r="O26" s="45"/>
      <c r="P26" s="44">
        <v>1</v>
      </c>
      <c r="Q26" s="44"/>
      <c r="R26" s="44"/>
      <c r="S26" s="11">
        <f t="shared" si="0"/>
        <v>11</v>
      </c>
    </row>
    <row r="27" spans="1:19" ht="19.5" customHeight="1">
      <c r="A27" s="14">
        <f>'febr + mrt'!A27</f>
        <v>22</v>
      </c>
      <c r="B27" s="28" t="s">
        <v>43</v>
      </c>
      <c r="C27" s="11">
        <f>mei!R27</f>
        <v>23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4"/>
      <c r="Q27" s="44"/>
      <c r="R27" s="44"/>
      <c r="S27" s="11">
        <f t="shared" si="0"/>
        <v>23</v>
      </c>
    </row>
    <row r="28" spans="1:19" ht="19.5" customHeight="1">
      <c r="A28" s="14">
        <f>'febr + mrt'!A28</f>
        <v>23</v>
      </c>
      <c r="B28" s="28" t="s">
        <v>148</v>
      </c>
      <c r="C28" s="11">
        <f>mei!R28</f>
        <v>6</v>
      </c>
      <c r="D28" s="45"/>
      <c r="E28" s="45"/>
      <c r="F28" s="45"/>
      <c r="G28" s="45"/>
      <c r="H28" s="45"/>
      <c r="I28" s="45"/>
      <c r="J28" s="45"/>
      <c r="K28" s="45">
        <v>2</v>
      </c>
      <c r="L28" s="45"/>
      <c r="M28" s="45"/>
      <c r="N28" s="45"/>
      <c r="O28" s="45"/>
      <c r="P28" s="44"/>
      <c r="Q28" s="44"/>
      <c r="R28" s="44"/>
      <c r="S28" s="11">
        <f t="shared" si="0"/>
        <v>8</v>
      </c>
    </row>
    <row r="29" spans="1:19" ht="19.5" customHeight="1">
      <c r="A29" s="14">
        <f>'febr + mrt'!A29</f>
        <v>24</v>
      </c>
      <c r="B29" s="28" t="str">
        <f>'febr + mrt'!B29</f>
        <v>Monnie IJsebaert</v>
      </c>
      <c r="C29" s="11">
        <f>mei!R29</f>
        <v>17</v>
      </c>
      <c r="D29" s="45"/>
      <c r="E29" s="45"/>
      <c r="F29" s="45">
        <v>1</v>
      </c>
      <c r="G29" s="45"/>
      <c r="H29" s="45">
        <v>1</v>
      </c>
      <c r="I29" s="45">
        <v>1</v>
      </c>
      <c r="J29" s="45"/>
      <c r="K29" s="45"/>
      <c r="L29" s="45">
        <v>1</v>
      </c>
      <c r="M29" s="45"/>
      <c r="N29" s="45"/>
      <c r="O29" s="45"/>
      <c r="P29" s="44">
        <v>1</v>
      </c>
      <c r="Q29" s="44">
        <v>1</v>
      </c>
      <c r="R29" s="44">
        <v>1</v>
      </c>
      <c r="S29" s="11">
        <f t="shared" si="0"/>
        <v>24</v>
      </c>
    </row>
    <row r="30" spans="1:19" ht="19.5" customHeight="1">
      <c r="A30" s="14">
        <f>'febr + mrt'!A30</f>
        <v>25</v>
      </c>
      <c r="B30" s="28" t="str">
        <f>'febr + mrt'!B30</f>
        <v>Wim Ijsebaert</v>
      </c>
      <c r="C30" s="11">
        <f>mei!R30</f>
        <v>11</v>
      </c>
      <c r="D30" s="45"/>
      <c r="E30" s="45"/>
      <c r="F30" s="45">
        <v>1</v>
      </c>
      <c r="G30" s="45"/>
      <c r="H30" s="45"/>
      <c r="I30" s="45"/>
      <c r="J30" s="45"/>
      <c r="K30" s="45"/>
      <c r="L30" s="45"/>
      <c r="M30" s="45"/>
      <c r="N30" s="45"/>
      <c r="O30" s="45"/>
      <c r="P30" s="44">
        <v>1</v>
      </c>
      <c r="Q30" s="44"/>
      <c r="R30" s="44"/>
      <c r="S30" s="11">
        <f t="shared" si="0"/>
        <v>13</v>
      </c>
    </row>
    <row r="31" spans="1:19" ht="19.5" customHeight="1">
      <c r="A31" s="14">
        <f>'febr + mrt'!A31</f>
        <v>26</v>
      </c>
      <c r="B31" s="28" t="str">
        <f>'febr + mrt'!B31</f>
        <v>Jan Kalisvaart</v>
      </c>
      <c r="C31" s="11">
        <f>mei!R31</f>
        <v>9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4"/>
      <c r="Q31" s="44"/>
      <c r="R31" s="44"/>
      <c r="S31" s="11">
        <f t="shared" si="0"/>
        <v>9</v>
      </c>
    </row>
    <row r="32" spans="1:19" ht="19.5" customHeight="1">
      <c r="A32" s="14">
        <f>'febr + mrt'!A32</f>
        <v>27</v>
      </c>
      <c r="B32" s="28" t="str">
        <f>'febr + mrt'!B32</f>
        <v>Gerrit Kampman</v>
      </c>
      <c r="C32" s="11">
        <f>mei!R32</f>
        <v>13</v>
      </c>
      <c r="D32" s="45"/>
      <c r="E32" s="45"/>
      <c r="F32" s="45">
        <v>1</v>
      </c>
      <c r="G32" s="45"/>
      <c r="H32" s="45">
        <v>1</v>
      </c>
      <c r="I32" s="45">
        <v>1</v>
      </c>
      <c r="J32" s="45">
        <v>1</v>
      </c>
      <c r="K32" s="45"/>
      <c r="L32" s="45"/>
      <c r="M32" s="45"/>
      <c r="N32" s="45"/>
      <c r="O32" s="45"/>
      <c r="P32" s="44">
        <v>1</v>
      </c>
      <c r="Q32" s="44"/>
      <c r="R32" s="44"/>
      <c r="S32" s="11">
        <f t="shared" si="0"/>
        <v>18</v>
      </c>
    </row>
    <row r="33" spans="1:19" ht="19.5" customHeight="1">
      <c r="A33" s="14">
        <f>'febr + mrt'!A33</f>
        <v>28</v>
      </c>
      <c r="B33" s="28" t="s">
        <v>145</v>
      </c>
      <c r="C33" s="11">
        <f>mei!R33</f>
        <v>6</v>
      </c>
      <c r="D33" s="45"/>
      <c r="E33" s="45"/>
      <c r="F33" s="45"/>
      <c r="G33" s="45"/>
      <c r="H33" s="45"/>
      <c r="I33" s="45"/>
      <c r="J33" s="45"/>
      <c r="K33" s="45">
        <v>2</v>
      </c>
      <c r="L33" s="45"/>
      <c r="M33" s="45"/>
      <c r="N33" s="45"/>
      <c r="O33" s="45"/>
      <c r="P33" s="44"/>
      <c r="Q33" s="44"/>
      <c r="R33" s="44"/>
      <c r="S33" s="11">
        <f t="shared" si="0"/>
        <v>8</v>
      </c>
    </row>
    <row r="34" spans="1:19" ht="19.5" customHeight="1">
      <c r="A34" s="14">
        <f>'febr + mrt'!A34</f>
        <v>29</v>
      </c>
      <c r="B34" s="28" t="str">
        <f>'febr + mrt'!B34</f>
        <v>Esmiralda de Klerk</v>
      </c>
      <c r="C34" s="11">
        <f>mei!R34</f>
        <v>0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4"/>
      <c r="Q34" s="44"/>
      <c r="R34" s="44"/>
      <c r="S34" s="11">
        <f t="shared" si="0"/>
        <v>0</v>
      </c>
    </row>
    <row r="35" spans="1:19" ht="19.5" customHeight="1">
      <c r="A35" s="14">
        <f>'febr + mrt'!A35</f>
        <v>30</v>
      </c>
      <c r="B35" s="28" t="str">
        <f>'febr + mrt'!B35</f>
        <v>Ludwig Lauret</v>
      </c>
      <c r="C35" s="11">
        <f>mei!R35</f>
        <v>0</v>
      </c>
      <c r="D35" s="45"/>
      <c r="E35" s="45"/>
      <c r="F35" s="45"/>
      <c r="G35" s="45"/>
      <c r="H35" s="45"/>
      <c r="I35" s="45"/>
      <c r="J35" s="45"/>
      <c r="K35" s="45">
        <v>2</v>
      </c>
      <c r="L35" s="45"/>
      <c r="M35" s="45"/>
      <c r="N35" s="45"/>
      <c r="O35" s="45"/>
      <c r="P35" s="44"/>
      <c r="Q35" s="44"/>
      <c r="R35" s="44"/>
      <c r="S35" s="11">
        <f t="shared" si="0"/>
        <v>2</v>
      </c>
    </row>
    <row r="36" spans="1:19" ht="19.5" customHeight="1">
      <c r="A36" s="14">
        <f>'febr + mrt'!A36</f>
        <v>31</v>
      </c>
      <c r="B36" s="28" t="str">
        <f>'febr + mrt'!B36</f>
        <v>Leo Martinu</v>
      </c>
      <c r="C36" s="11">
        <f>mei!R36</f>
        <v>18</v>
      </c>
      <c r="D36" s="45"/>
      <c r="E36" s="45"/>
      <c r="F36" s="45"/>
      <c r="G36" s="45"/>
      <c r="H36" s="45"/>
      <c r="I36" s="45">
        <v>1</v>
      </c>
      <c r="J36" s="45"/>
      <c r="K36" s="45"/>
      <c r="L36" s="45">
        <v>1</v>
      </c>
      <c r="M36" s="45">
        <v>1</v>
      </c>
      <c r="N36" s="45">
        <v>1</v>
      </c>
      <c r="O36" s="45"/>
      <c r="P36" s="44">
        <v>1</v>
      </c>
      <c r="Q36" s="44"/>
      <c r="R36" s="44">
        <v>1</v>
      </c>
      <c r="S36" s="11">
        <f t="shared" si="0"/>
        <v>24</v>
      </c>
    </row>
    <row r="37" spans="1:19" ht="19.5" customHeight="1">
      <c r="A37" s="14">
        <f>'febr + mrt'!A37</f>
        <v>32</v>
      </c>
      <c r="B37" s="28" t="str">
        <f>'febr + mrt'!B37</f>
        <v>Peter van Meurs</v>
      </c>
      <c r="C37" s="11">
        <f>mei!R37</f>
        <v>0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4"/>
      <c r="Q37" s="44"/>
      <c r="R37" s="44"/>
      <c r="S37" s="11">
        <f t="shared" si="0"/>
        <v>0</v>
      </c>
    </row>
    <row r="38" spans="1:19" ht="19.5" customHeight="1">
      <c r="A38" s="14">
        <f>'febr + mrt'!A38</f>
        <v>33</v>
      </c>
      <c r="B38" s="28" t="str">
        <f>'febr + mrt'!B38</f>
        <v>Charley Meyer</v>
      </c>
      <c r="C38" s="11">
        <f>mei!R38</f>
        <v>14</v>
      </c>
      <c r="D38" s="45"/>
      <c r="E38" s="45"/>
      <c r="F38" s="45"/>
      <c r="G38" s="45"/>
      <c r="H38" s="45"/>
      <c r="I38" s="45"/>
      <c r="J38" s="45"/>
      <c r="K38" s="45">
        <v>2</v>
      </c>
      <c r="L38" s="45"/>
      <c r="M38" s="45"/>
      <c r="N38" s="45"/>
      <c r="O38" s="45"/>
      <c r="P38" s="44"/>
      <c r="Q38" s="44"/>
      <c r="R38" s="44"/>
      <c r="S38" s="11">
        <f t="shared" si="0"/>
        <v>16</v>
      </c>
    </row>
    <row r="39" spans="1:19" ht="19.5" customHeight="1">
      <c r="A39" s="14">
        <f>'febr + mrt'!A39</f>
        <v>34</v>
      </c>
      <c r="B39" s="28" t="str">
        <f>'febr + mrt'!B39</f>
        <v>Pascal Mortier</v>
      </c>
      <c r="C39" s="11">
        <f>mei!R39</f>
        <v>3</v>
      </c>
      <c r="D39" s="45">
        <v>2</v>
      </c>
      <c r="E39" s="45"/>
      <c r="F39" s="45"/>
      <c r="G39" s="45"/>
      <c r="H39" s="45"/>
      <c r="I39" s="45"/>
      <c r="J39" s="45"/>
      <c r="K39" s="45">
        <v>2</v>
      </c>
      <c r="L39" s="45"/>
      <c r="M39" s="45"/>
      <c r="N39" s="45"/>
      <c r="O39" s="45"/>
      <c r="P39" s="44"/>
      <c r="Q39" s="44"/>
      <c r="R39" s="44"/>
      <c r="S39" s="11">
        <f t="shared" si="0"/>
        <v>7</v>
      </c>
    </row>
    <row r="40" spans="1:19" ht="19.5" customHeight="1">
      <c r="A40" s="14">
        <f>'febr + mrt'!A40</f>
        <v>35</v>
      </c>
      <c r="B40" s="28" t="str">
        <f>'febr + mrt'!B40</f>
        <v>Mark Otterloo</v>
      </c>
      <c r="C40" s="11">
        <f>mei!R40</f>
        <v>0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4"/>
      <c r="Q40" s="44"/>
      <c r="R40" s="44"/>
      <c r="S40" s="11">
        <f t="shared" si="0"/>
        <v>0</v>
      </c>
    </row>
    <row r="41" spans="1:32" s="3" customFormat="1" ht="19.5" customHeight="1">
      <c r="A41" s="14">
        <f>'febr + mrt'!A41</f>
        <v>36</v>
      </c>
      <c r="B41" s="28" t="str">
        <f>'febr + mrt'!B41</f>
        <v>Michiel de Pooter</v>
      </c>
      <c r="C41" s="11">
        <f>mei!R41</f>
        <v>23</v>
      </c>
      <c r="D41" s="45"/>
      <c r="E41" s="45"/>
      <c r="F41" s="45"/>
      <c r="G41" s="45"/>
      <c r="H41" s="45"/>
      <c r="I41" s="45">
        <v>1</v>
      </c>
      <c r="J41" s="45"/>
      <c r="K41" s="45"/>
      <c r="L41" s="45">
        <v>1</v>
      </c>
      <c r="M41" s="45"/>
      <c r="N41" s="45">
        <v>1</v>
      </c>
      <c r="O41" s="45">
        <v>2</v>
      </c>
      <c r="P41" s="44">
        <v>1</v>
      </c>
      <c r="Q41" s="44">
        <v>1</v>
      </c>
      <c r="R41" s="44"/>
      <c r="S41" s="11">
        <f t="shared" si="0"/>
        <v>30</v>
      </c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19" ht="19.5" customHeight="1">
      <c r="A42" s="14">
        <f>'febr + mrt'!A42</f>
        <v>37</v>
      </c>
      <c r="B42" s="28" t="str">
        <f>'febr + mrt'!B42</f>
        <v>Jeffrey Thomas</v>
      </c>
      <c r="C42" s="11">
        <f>mei!R42</f>
        <v>2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11">
        <f t="shared" si="0"/>
        <v>2</v>
      </c>
    </row>
    <row r="43" spans="1:19" ht="19.5" customHeight="1">
      <c r="A43" s="14">
        <f>'febr + mrt'!A43</f>
        <v>38</v>
      </c>
      <c r="B43" s="28" t="str">
        <f>'febr + mrt'!B43</f>
        <v>Rob Visman</v>
      </c>
      <c r="C43" s="11">
        <f>mei!R43</f>
        <v>21</v>
      </c>
      <c r="D43" s="45"/>
      <c r="E43" s="45"/>
      <c r="F43" s="45">
        <v>1</v>
      </c>
      <c r="G43" s="45"/>
      <c r="H43" s="45"/>
      <c r="I43" s="45">
        <v>1</v>
      </c>
      <c r="J43" s="45">
        <v>1</v>
      </c>
      <c r="K43" s="45"/>
      <c r="L43" s="45"/>
      <c r="M43" s="45"/>
      <c r="N43" s="45"/>
      <c r="O43" s="45"/>
      <c r="P43" s="45">
        <v>1</v>
      </c>
      <c r="Q43" s="45"/>
      <c r="R43" s="45"/>
      <c r="S43" s="11">
        <f t="shared" si="0"/>
        <v>25</v>
      </c>
    </row>
    <row r="44" spans="1:19" ht="19.5" customHeight="1">
      <c r="A44" s="14">
        <v>39</v>
      </c>
      <c r="B44" s="28" t="str">
        <f>'febr + mrt'!B44</f>
        <v>Bernard de Wever</v>
      </c>
      <c r="C44" s="11">
        <f>mei!R44</f>
        <v>4</v>
      </c>
      <c r="D44" s="45"/>
      <c r="E44" s="45">
        <v>1</v>
      </c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>
        <v>1</v>
      </c>
      <c r="S44" s="11">
        <f t="shared" si="0"/>
        <v>6</v>
      </c>
    </row>
    <row r="45" spans="1:19" ht="19.5" customHeight="1">
      <c r="A45" s="14">
        <v>40</v>
      </c>
      <c r="B45" s="28" t="str">
        <f>'febr + mrt'!B45</f>
        <v>Anita Wissel</v>
      </c>
      <c r="C45" s="11">
        <f>mei!R45</f>
        <v>29</v>
      </c>
      <c r="D45" s="45">
        <v>2</v>
      </c>
      <c r="E45" s="45"/>
      <c r="F45" s="45"/>
      <c r="G45" s="45"/>
      <c r="H45" s="45">
        <v>1</v>
      </c>
      <c r="I45" s="45">
        <v>1</v>
      </c>
      <c r="J45" s="45"/>
      <c r="K45" s="45">
        <v>2</v>
      </c>
      <c r="L45" s="45"/>
      <c r="M45" s="45"/>
      <c r="N45" s="45"/>
      <c r="O45" s="45"/>
      <c r="P45" s="45">
        <v>1</v>
      </c>
      <c r="Q45" s="45">
        <v>1</v>
      </c>
      <c r="R45" s="45">
        <v>1</v>
      </c>
      <c r="S45" s="11">
        <f t="shared" si="0"/>
        <v>38</v>
      </c>
    </row>
    <row r="46" spans="1:19" ht="19.5" customHeight="1">
      <c r="A46" s="14">
        <v>41</v>
      </c>
      <c r="B46" s="28" t="str">
        <f>'febr + mrt'!B46</f>
        <v>Elize Witte</v>
      </c>
      <c r="C46" s="11">
        <f>mei!R46</f>
        <v>22</v>
      </c>
      <c r="D46" s="45"/>
      <c r="E46" s="45"/>
      <c r="F46" s="45"/>
      <c r="G46" s="45"/>
      <c r="H46" s="45">
        <v>1</v>
      </c>
      <c r="I46" s="45">
        <v>1</v>
      </c>
      <c r="J46" s="45"/>
      <c r="K46" s="45">
        <v>2</v>
      </c>
      <c r="L46" s="45"/>
      <c r="M46" s="45"/>
      <c r="N46" s="45"/>
      <c r="O46" s="45"/>
      <c r="P46" s="45"/>
      <c r="Q46" s="45"/>
      <c r="R46" s="45"/>
      <c r="S46" s="11">
        <f t="shared" si="0"/>
        <v>26</v>
      </c>
    </row>
    <row r="47" spans="1:19" ht="19.5" customHeight="1">
      <c r="A47" s="14">
        <v>42</v>
      </c>
      <c r="B47" s="28" t="str">
        <f>'febr + mrt'!B47</f>
        <v>Patrick Witte</v>
      </c>
      <c r="C47" s="11">
        <f>mei!R47</f>
        <v>2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11">
        <f t="shared" si="0"/>
        <v>2</v>
      </c>
    </row>
    <row r="48" spans="1:19" ht="19.5" customHeight="1">
      <c r="A48" s="14">
        <v>43</v>
      </c>
      <c r="B48" s="28" t="str">
        <f>'febr + mrt'!B48</f>
        <v>Cor Zegers</v>
      </c>
      <c r="C48" s="11">
        <f>mei!R48</f>
        <v>13</v>
      </c>
      <c r="D48" s="45"/>
      <c r="E48" s="45">
        <v>1</v>
      </c>
      <c r="F48" s="45"/>
      <c r="G48" s="45"/>
      <c r="H48" s="45"/>
      <c r="I48" s="45"/>
      <c r="J48" s="45">
        <v>1</v>
      </c>
      <c r="K48" s="45">
        <v>2</v>
      </c>
      <c r="L48" s="45"/>
      <c r="M48" s="45"/>
      <c r="N48" s="45"/>
      <c r="O48" s="45"/>
      <c r="P48" s="45">
        <v>1</v>
      </c>
      <c r="Q48" s="45"/>
      <c r="R48" s="45"/>
      <c r="S48" s="11">
        <f t="shared" si="0"/>
        <v>18</v>
      </c>
    </row>
    <row r="49" spans="1:19" ht="19.5" customHeight="1">
      <c r="A49" s="14"/>
      <c r="B49" s="28">
        <f>'febr + mrt'!B49</f>
        <v>0</v>
      </c>
      <c r="C49" s="11">
        <f>mei!R49</f>
        <v>0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11">
        <f t="shared" si="0"/>
        <v>0</v>
      </c>
    </row>
    <row r="50" spans="1:19" ht="19.5" customHeight="1">
      <c r="A50" s="14"/>
      <c r="B50" s="28">
        <f>'febr + mrt'!B50</f>
        <v>0</v>
      </c>
      <c r="C50" s="11">
        <f>mei!R50</f>
        <v>0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11">
        <f t="shared" si="0"/>
        <v>0</v>
      </c>
    </row>
    <row r="51" spans="1:19" ht="19.5" customHeight="1">
      <c r="A51" s="14"/>
      <c r="B51" s="28">
        <f>'febr + mrt'!B51</f>
        <v>0</v>
      </c>
      <c r="C51" s="11">
        <f>mei!R51</f>
        <v>0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11">
        <f t="shared" si="0"/>
        <v>0</v>
      </c>
    </row>
    <row r="52" spans="1:19" ht="19.5" customHeight="1">
      <c r="A52" s="15"/>
      <c r="B52" s="28" t="str">
        <f>'febr + mrt'!B52</f>
        <v>Totaal leden:</v>
      </c>
      <c r="C52" s="7">
        <f aca="true" t="shared" si="1" ref="C52:S52">SUM(C6:C51)</f>
        <v>560</v>
      </c>
      <c r="D52" s="7">
        <f t="shared" si="1"/>
        <v>24</v>
      </c>
      <c r="E52" s="7">
        <f t="shared" si="1"/>
        <v>6</v>
      </c>
      <c r="F52" s="7">
        <f t="shared" si="1"/>
        <v>7</v>
      </c>
      <c r="G52" s="7">
        <f t="shared" si="1"/>
        <v>0</v>
      </c>
      <c r="H52" s="7">
        <f t="shared" si="1"/>
        <v>10</v>
      </c>
      <c r="I52" s="7">
        <f>SUM(I6:I51)</f>
        <v>14</v>
      </c>
      <c r="J52" s="7">
        <f t="shared" si="1"/>
        <v>7</v>
      </c>
      <c r="K52" s="7">
        <f t="shared" si="1"/>
        <v>34</v>
      </c>
      <c r="L52" s="7">
        <f t="shared" si="1"/>
        <v>6</v>
      </c>
      <c r="M52" s="7">
        <f t="shared" si="1"/>
        <v>4</v>
      </c>
      <c r="N52" s="7">
        <f t="shared" si="1"/>
        <v>7</v>
      </c>
      <c r="O52" s="7">
        <f t="shared" si="1"/>
        <v>8</v>
      </c>
      <c r="P52" s="7">
        <f>SUM(P6:P51)</f>
        <v>18</v>
      </c>
      <c r="Q52" s="7">
        <f>SUM(Q6:Q51)</f>
        <v>6</v>
      </c>
      <c r="R52" s="7">
        <f>SUM(R6:R51)</f>
        <v>8</v>
      </c>
      <c r="S52" s="7">
        <f t="shared" si="1"/>
        <v>719</v>
      </c>
    </row>
    <row r="53" spans="1:19" ht="19.5" customHeight="1">
      <c r="A53" s="32"/>
      <c r="B53" s="30"/>
      <c r="C53" s="21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1"/>
      <c r="P53" s="21"/>
      <c r="Q53" s="21"/>
      <c r="R53" s="21"/>
      <c r="S53" s="9"/>
    </row>
  </sheetData>
  <sheetProtection/>
  <conditionalFormatting sqref="C6:C51 S6:S51">
    <cfRule type="cellIs" priority="1" dxfId="10" operator="between" stopIfTrue="1">
      <formula>0</formula>
      <formula>39</formula>
    </cfRule>
  </conditionalFormatting>
  <dataValidations count="1">
    <dataValidation type="whole" allowBlank="1" showInputMessage="1" showErrorMessage="1" sqref="D6:R51">
      <formula1>0</formula1>
      <formula2>3</formula2>
    </dataValidation>
  </dataValidations>
  <printOptions/>
  <pageMargins left="0.75" right="0.75" top="1" bottom="1" header="0.5" footer="0.5"/>
  <pageSetup fitToHeight="2" fitToWidth="1"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zoomScalePageLayoutView="0" workbookViewId="0" topLeftCell="A1">
      <pane xSplit="3" ySplit="5" topLeftCell="D6" activePane="bottomRight" state="frozen"/>
      <selection pane="topLeft" activeCell="S48" sqref="S48:S50"/>
      <selection pane="topRight" activeCell="S48" sqref="S48:S50"/>
      <selection pane="bottomLeft" activeCell="S48" sqref="S48:S50"/>
      <selection pane="bottomRight" activeCell="D6" sqref="D6"/>
    </sheetView>
  </sheetViews>
  <sheetFormatPr defaultColWidth="8.8515625" defaultRowHeight="19.5" customHeight="1"/>
  <cols>
    <col min="1" max="1" width="5.7109375" style="16" customWidth="1"/>
    <col min="2" max="2" width="22.00390625" style="34" bestFit="1" customWidth="1"/>
    <col min="3" max="3" width="7.8515625" style="6" bestFit="1" customWidth="1"/>
    <col min="4" max="5" width="9.140625" style="20" customWidth="1"/>
    <col min="6" max="6" width="6.8515625" style="20" customWidth="1"/>
    <col min="7" max="7" width="8.140625" style="20" bestFit="1" customWidth="1"/>
    <col min="8" max="8" width="9.421875" style="20" bestFit="1" customWidth="1"/>
    <col min="9" max="10" width="10.421875" style="20" bestFit="1" customWidth="1"/>
    <col min="11" max="11" width="6.8515625" style="20" customWidth="1"/>
    <col min="12" max="13" width="9.421875" style="20" bestFit="1" customWidth="1"/>
    <col min="14" max="14" width="8.421875" style="20" bestFit="1" customWidth="1"/>
    <col min="15" max="15" width="11.421875" style="20" bestFit="1" customWidth="1"/>
    <col min="16" max="16" width="10.421875" style="20" bestFit="1" customWidth="1"/>
    <col min="17" max="17" width="7.8515625" style="20" customWidth="1"/>
    <col min="18" max="18" width="9.140625" style="20" customWidth="1"/>
    <col min="19" max="19" width="6.8515625" style="20" customWidth="1"/>
    <col min="20" max="31" width="9.140625" style="20" customWidth="1"/>
  </cols>
  <sheetData>
    <row r="1" spans="2:18" ht="19.5" customHeight="1">
      <c r="B1" s="16" t="s">
        <v>62</v>
      </c>
      <c r="D1" s="35" t="s">
        <v>93</v>
      </c>
      <c r="E1" s="36" t="s">
        <v>64</v>
      </c>
      <c r="F1" s="40" t="s">
        <v>23</v>
      </c>
      <c r="G1" s="40" t="s">
        <v>23</v>
      </c>
      <c r="H1" s="35" t="s">
        <v>88</v>
      </c>
      <c r="I1" s="39" t="s">
        <v>67</v>
      </c>
      <c r="J1" s="59" t="s">
        <v>67</v>
      </c>
      <c r="K1" s="35" t="s">
        <v>74</v>
      </c>
      <c r="L1" s="36" t="s">
        <v>142</v>
      </c>
      <c r="M1" s="59" t="s">
        <v>20</v>
      </c>
      <c r="N1" s="35" t="s">
        <v>94</v>
      </c>
      <c r="O1" s="36" t="s">
        <v>23</v>
      </c>
      <c r="P1" s="39" t="s">
        <v>74</v>
      </c>
      <c r="Q1" s="39" t="s">
        <v>74</v>
      </c>
      <c r="R1" s="35" t="s">
        <v>67</v>
      </c>
    </row>
    <row r="2" spans="2:18" ht="19.5" customHeight="1">
      <c r="B2" s="16" t="s">
        <v>63</v>
      </c>
      <c r="D2" s="20" t="s">
        <v>53</v>
      </c>
      <c r="E2" s="20" t="s">
        <v>53</v>
      </c>
      <c r="F2" s="6" t="s">
        <v>153</v>
      </c>
      <c r="G2" s="6" t="s">
        <v>153</v>
      </c>
      <c r="H2" s="20" t="s">
        <v>88</v>
      </c>
      <c r="I2" s="20" t="s">
        <v>67</v>
      </c>
      <c r="J2" s="20" t="s">
        <v>67</v>
      </c>
      <c r="K2" s="20" t="s">
        <v>74</v>
      </c>
      <c r="L2" s="20" t="s">
        <v>141</v>
      </c>
      <c r="M2" s="20" t="s">
        <v>143</v>
      </c>
      <c r="N2" s="20" t="s">
        <v>94</v>
      </c>
      <c r="O2" s="20" t="s">
        <v>125</v>
      </c>
      <c r="P2" s="20" t="s">
        <v>74</v>
      </c>
      <c r="Q2" s="20" t="s">
        <v>74</v>
      </c>
      <c r="R2" s="20" t="s">
        <v>126</v>
      </c>
    </row>
    <row r="3" spans="2:6" ht="19.5" customHeight="1">
      <c r="B3" s="16"/>
      <c r="F3" s="6"/>
    </row>
    <row r="4" spans="4:18" ht="19.5" customHeight="1" thickBot="1">
      <c r="D4" s="20" t="s">
        <v>28</v>
      </c>
      <c r="E4" s="20" t="s">
        <v>29</v>
      </c>
      <c r="F4" s="6" t="s">
        <v>18</v>
      </c>
      <c r="G4" s="20" t="s">
        <v>19</v>
      </c>
      <c r="H4" s="20" t="s">
        <v>28</v>
      </c>
      <c r="I4" s="20" t="s">
        <v>18</v>
      </c>
      <c r="J4" s="36" t="s">
        <v>19</v>
      </c>
      <c r="K4" s="20" t="s">
        <v>28</v>
      </c>
      <c r="L4" s="20" t="s">
        <v>18</v>
      </c>
      <c r="M4" s="20" t="s">
        <v>19</v>
      </c>
      <c r="N4" s="20" t="s">
        <v>28</v>
      </c>
      <c r="O4" s="20" t="s">
        <v>137</v>
      </c>
      <c r="P4" s="20" t="s">
        <v>18</v>
      </c>
      <c r="Q4" s="20" t="s">
        <v>19</v>
      </c>
      <c r="R4" s="20" t="s">
        <v>28</v>
      </c>
    </row>
    <row r="5" spans="1:31" s="1" customFormat="1" ht="19.5" customHeight="1" thickBot="1">
      <c r="A5" s="17"/>
      <c r="B5" s="26"/>
      <c r="C5" s="4" t="s">
        <v>16</v>
      </c>
      <c r="D5" s="60">
        <f>'febr + mrt'!$C5+137</f>
        <v>43649</v>
      </c>
      <c r="E5" s="61">
        <f>'febr + mrt'!$C5+138</f>
        <v>43650</v>
      </c>
      <c r="F5" s="41">
        <f>'febr + mrt'!$C5+140</f>
        <v>43652</v>
      </c>
      <c r="G5" s="41">
        <f>'febr + mrt'!$C5+141</f>
        <v>43653</v>
      </c>
      <c r="H5" s="60">
        <f>'febr + mrt'!$C5+144</f>
        <v>43656</v>
      </c>
      <c r="I5" s="41">
        <f>'febr + mrt'!$C5+147</f>
        <v>43659</v>
      </c>
      <c r="J5" s="63">
        <f>'febr + mrt'!$C5+148</f>
        <v>43660</v>
      </c>
      <c r="K5" s="60">
        <f>'febr + mrt'!$C5+151</f>
        <v>43663</v>
      </c>
      <c r="L5" s="61">
        <f>'febr + mrt'!$C5+154</f>
        <v>43666</v>
      </c>
      <c r="M5" s="63">
        <f>'febr + mrt'!$C5+155</f>
        <v>43667</v>
      </c>
      <c r="N5" s="60">
        <f>'febr + mrt'!$C5+158</f>
        <v>43670</v>
      </c>
      <c r="O5" s="61">
        <f>'febr + mrt'!$C5+160</f>
        <v>43672</v>
      </c>
      <c r="P5" s="41">
        <f>'febr + mrt'!$C5+161</f>
        <v>43673</v>
      </c>
      <c r="Q5" s="63">
        <f>'febr + mrt'!$C5+162</f>
        <v>43674</v>
      </c>
      <c r="R5" s="60">
        <f>'febr + mrt'!$C5+165</f>
        <v>43677</v>
      </c>
      <c r="S5" s="4" t="s">
        <v>12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19" ht="19.5" customHeight="1">
      <c r="A6" s="14">
        <f>'febr + mrt'!A6</f>
        <v>1</v>
      </c>
      <c r="B6" s="28" t="str">
        <f>'febr + mrt'!B6</f>
        <v>Renato Ambrosini</v>
      </c>
      <c r="C6" s="11">
        <f>juni!S6</f>
        <v>28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23">
        <f aca="true" t="shared" si="0" ref="S6:S51">SUM(C6:R6)</f>
        <v>28</v>
      </c>
    </row>
    <row r="7" spans="1:19" ht="19.5" customHeight="1">
      <c r="A7" s="14">
        <f>'febr + mrt'!A7</f>
        <v>2</v>
      </c>
      <c r="B7" s="28" t="str">
        <f>'febr + mrt'!B7</f>
        <v>Frits Bakker</v>
      </c>
      <c r="C7" s="11">
        <f>juni!S7</f>
        <v>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23">
        <f t="shared" si="0"/>
        <v>0</v>
      </c>
    </row>
    <row r="8" spans="1:19" ht="19.5" customHeight="1">
      <c r="A8" s="14">
        <f>'febr + mrt'!A8</f>
        <v>3</v>
      </c>
      <c r="B8" s="28" t="str">
        <f>'febr + mrt'!B8</f>
        <v>Naboth Bevelander</v>
      </c>
      <c r="C8" s="11">
        <f>juni!S8</f>
        <v>20</v>
      </c>
      <c r="D8" s="45"/>
      <c r="E8" s="45"/>
      <c r="F8" s="45"/>
      <c r="G8" s="45"/>
      <c r="H8" s="45"/>
      <c r="I8" s="45"/>
      <c r="J8" s="45"/>
      <c r="K8" s="44"/>
      <c r="L8" s="45"/>
      <c r="M8" s="45"/>
      <c r="N8" s="45"/>
      <c r="O8" s="45"/>
      <c r="P8" s="45"/>
      <c r="Q8" s="45"/>
      <c r="R8" s="45"/>
      <c r="S8" s="23">
        <f t="shared" si="0"/>
        <v>20</v>
      </c>
    </row>
    <row r="9" spans="1:19" ht="19.5" customHeight="1">
      <c r="A9" s="14">
        <f>'febr + mrt'!A9</f>
        <v>4</v>
      </c>
      <c r="B9" s="28" t="str">
        <f>'febr + mrt'!B9</f>
        <v>George de Block</v>
      </c>
      <c r="C9" s="11">
        <f>juni!S9</f>
        <v>20</v>
      </c>
      <c r="D9" s="45"/>
      <c r="E9" s="45"/>
      <c r="F9" s="45"/>
      <c r="G9" s="45"/>
      <c r="H9" s="45"/>
      <c r="I9" s="45"/>
      <c r="J9" s="45"/>
      <c r="K9" s="44"/>
      <c r="L9" s="45"/>
      <c r="M9" s="45"/>
      <c r="N9" s="44"/>
      <c r="O9" s="44"/>
      <c r="P9" s="45"/>
      <c r="Q9" s="45"/>
      <c r="R9" s="45"/>
      <c r="S9" s="23">
        <f t="shared" si="0"/>
        <v>20</v>
      </c>
    </row>
    <row r="10" spans="1:19" ht="19.5" customHeight="1">
      <c r="A10" s="14">
        <f>'febr + mrt'!A10</f>
        <v>5</v>
      </c>
      <c r="B10" s="28" t="str">
        <f>'febr + mrt'!B10</f>
        <v>Lia van Broekhoven</v>
      </c>
      <c r="C10" s="11">
        <f>juni!S10</f>
        <v>22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23">
        <f t="shared" si="0"/>
        <v>22</v>
      </c>
    </row>
    <row r="11" spans="1:19" ht="19.5" customHeight="1">
      <c r="A11" s="14">
        <f>'febr + mrt'!A11</f>
        <v>6</v>
      </c>
      <c r="B11" s="28" t="str">
        <f>'febr + mrt'!B11</f>
        <v>Evert Butler</v>
      </c>
      <c r="C11" s="11">
        <f>juni!S11</f>
        <v>3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23">
        <f t="shared" si="0"/>
        <v>3</v>
      </c>
    </row>
    <row r="12" spans="1:19" ht="19.5" customHeight="1">
      <c r="A12" s="14">
        <f>'febr + mrt'!A12</f>
        <v>7</v>
      </c>
      <c r="B12" s="28" t="str">
        <f>'febr + mrt'!B12</f>
        <v>Herman Dekker</v>
      </c>
      <c r="C12" s="11">
        <f>juni!S12</f>
        <v>23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23">
        <f t="shared" si="0"/>
        <v>23</v>
      </c>
    </row>
    <row r="13" spans="1:19" ht="19.5" customHeight="1">
      <c r="A13" s="14">
        <f>'febr + mrt'!A13</f>
        <v>8</v>
      </c>
      <c r="B13" s="28" t="str">
        <f>'febr + mrt'!B13</f>
        <v>Frans den Deurwaarder</v>
      </c>
      <c r="C13" s="11">
        <f>juni!S13</f>
        <v>27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23">
        <f t="shared" si="0"/>
        <v>27</v>
      </c>
    </row>
    <row r="14" spans="1:19" ht="19.5" customHeight="1">
      <c r="A14" s="14">
        <f>'febr + mrt'!A14</f>
        <v>9</v>
      </c>
      <c r="B14" s="28" t="str">
        <f>'febr + mrt'!B14</f>
        <v>Irma den Deurwaarder</v>
      </c>
      <c r="C14" s="11">
        <f>juni!S14</f>
        <v>26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23">
        <f t="shared" si="0"/>
        <v>26</v>
      </c>
    </row>
    <row r="15" spans="1:19" ht="19.5" customHeight="1">
      <c r="A15" s="14">
        <f>'febr + mrt'!A15</f>
        <v>10</v>
      </c>
      <c r="B15" s="28" t="str">
        <f>'febr + mrt'!B15</f>
        <v>Bram Dieleman</v>
      </c>
      <c r="C15" s="11">
        <f>juni!S15</f>
        <v>52</v>
      </c>
      <c r="D15" s="45"/>
      <c r="E15" s="45"/>
      <c r="F15" s="45"/>
      <c r="G15" s="45"/>
      <c r="H15" s="45"/>
      <c r="I15" s="45"/>
      <c r="J15" s="45"/>
      <c r="K15" s="44"/>
      <c r="L15" s="45"/>
      <c r="M15" s="45"/>
      <c r="N15" s="45"/>
      <c r="O15" s="45"/>
      <c r="P15" s="45"/>
      <c r="Q15" s="45"/>
      <c r="R15" s="45"/>
      <c r="S15" s="23">
        <f t="shared" si="0"/>
        <v>52</v>
      </c>
    </row>
    <row r="16" spans="1:19" ht="19.5" customHeight="1">
      <c r="A16" s="14">
        <f>'febr + mrt'!A16</f>
        <v>11</v>
      </c>
      <c r="B16" s="28" t="str">
        <f>'febr + mrt'!B16</f>
        <v>Jean-Paul van Driel</v>
      </c>
      <c r="C16" s="11">
        <f>juni!S16</f>
        <v>11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23">
        <f t="shared" si="0"/>
        <v>11</v>
      </c>
    </row>
    <row r="17" spans="1:19" ht="19.5" customHeight="1">
      <c r="A17" s="14">
        <f>'febr + mrt'!A17</f>
        <v>12</v>
      </c>
      <c r="B17" s="28" t="str">
        <f>'febr + mrt'!B17</f>
        <v>Chris van Drongelen</v>
      </c>
      <c r="C17" s="11">
        <f>juni!S17</f>
        <v>22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23">
        <f t="shared" si="0"/>
        <v>22</v>
      </c>
    </row>
    <row r="18" spans="1:19" ht="19.5" customHeight="1">
      <c r="A18" s="14">
        <f>'febr + mrt'!A18</f>
        <v>13</v>
      </c>
      <c r="B18" s="28" t="str">
        <f>'febr + mrt'!B18</f>
        <v>Jan van Drongelen</v>
      </c>
      <c r="C18" s="11">
        <f>juni!S18</f>
        <v>24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23">
        <f t="shared" si="0"/>
        <v>24</v>
      </c>
    </row>
    <row r="19" spans="1:19" ht="19.5" customHeight="1">
      <c r="A19" s="14">
        <f>'febr + mrt'!A19</f>
        <v>14</v>
      </c>
      <c r="B19" s="28" t="str">
        <f>'febr + mrt'!B19</f>
        <v>Kees Faas</v>
      </c>
      <c r="C19" s="11">
        <f>juni!S19</f>
        <v>25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23">
        <f t="shared" si="0"/>
        <v>25</v>
      </c>
    </row>
    <row r="20" spans="1:19" ht="19.5" customHeight="1">
      <c r="A20" s="14">
        <f>'febr + mrt'!A20</f>
        <v>15</v>
      </c>
      <c r="B20" s="28" t="str">
        <f>'febr + mrt'!B20</f>
        <v>Ronnie Fieret</v>
      </c>
      <c r="C20" s="11">
        <f>juni!S20</f>
        <v>27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23">
        <f t="shared" si="0"/>
        <v>27</v>
      </c>
    </row>
    <row r="21" spans="1:19" ht="19.5" customHeight="1">
      <c r="A21" s="14">
        <f>'febr + mrt'!A21</f>
        <v>16</v>
      </c>
      <c r="B21" s="28" t="str">
        <f>'febr + mrt'!B21</f>
        <v>Henk Franken</v>
      </c>
      <c r="C21" s="11">
        <f>juni!S21</f>
        <v>24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23">
        <f t="shared" si="0"/>
        <v>24</v>
      </c>
    </row>
    <row r="22" spans="1:19" ht="19.5" customHeight="1">
      <c r="A22" s="14">
        <f>'febr + mrt'!A22</f>
        <v>17</v>
      </c>
      <c r="B22" s="28" t="str">
        <f>'febr + mrt'!B22</f>
        <v>Jan 't Gilde</v>
      </c>
      <c r="C22" s="11">
        <f>juni!S22</f>
        <v>27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23">
        <f t="shared" si="0"/>
        <v>27</v>
      </c>
    </row>
    <row r="23" spans="1:19" ht="19.5" customHeight="1">
      <c r="A23" s="14">
        <f>'febr + mrt'!A23</f>
        <v>18</v>
      </c>
      <c r="B23" s="28" t="str">
        <f>'febr + mrt'!B23</f>
        <v>Rob van der Goes</v>
      </c>
      <c r="C23" s="11">
        <f>juni!S23</f>
        <v>15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23">
        <f t="shared" si="0"/>
        <v>15</v>
      </c>
    </row>
    <row r="24" spans="1:19" ht="19.5" customHeight="1">
      <c r="A24" s="14">
        <f>'febr + mrt'!A24</f>
        <v>19</v>
      </c>
      <c r="B24" s="28" t="str">
        <f>'febr + mrt'!B24</f>
        <v>Johan Haak</v>
      </c>
      <c r="C24" s="11">
        <f>juni!S24</f>
        <v>13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23">
        <f t="shared" si="0"/>
        <v>13</v>
      </c>
    </row>
    <row r="25" spans="1:19" ht="19.5" customHeight="1">
      <c r="A25" s="14">
        <f>'febr + mrt'!A25</f>
        <v>20</v>
      </c>
      <c r="B25" s="28" t="str">
        <f>'febr + mrt'!B25</f>
        <v>Piet Haak</v>
      </c>
      <c r="C25" s="11">
        <f>juni!S25</f>
        <v>0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23">
        <f t="shared" si="0"/>
        <v>0</v>
      </c>
    </row>
    <row r="26" spans="1:19" ht="19.5" customHeight="1">
      <c r="A26" s="14">
        <f>'febr + mrt'!A26</f>
        <v>21</v>
      </c>
      <c r="B26" s="28" t="str">
        <f>'febr + mrt'!B26</f>
        <v>Hans Hamelink</v>
      </c>
      <c r="C26" s="11">
        <f>juni!S26</f>
        <v>11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23">
        <f t="shared" si="0"/>
        <v>11</v>
      </c>
    </row>
    <row r="27" spans="1:19" ht="19.5" customHeight="1">
      <c r="A27" s="14">
        <f>'febr + mrt'!A27</f>
        <v>22</v>
      </c>
      <c r="B27" s="28" t="s">
        <v>43</v>
      </c>
      <c r="C27" s="11">
        <f>juni!S27</f>
        <v>23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23">
        <f t="shared" si="0"/>
        <v>23</v>
      </c>
    </row>
    <row r="28" spans="1:19" ht="19.5" customHeight="1">
      <c r="A28" s="14">
        <f>'febr + mrt'!A28</f>
        <v>23</v>
      </c>
      <c r="B28" s="28" t="s">
        <v>148</v>
      </c>
      <c r="C28" s="11">
        <f>juni!S28</f>
        <v>8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23">
        <f t="shared" si="0"/>
        <v>8</v>
      </c>
    </row>
    <row r="29" spans="1:19" ht="19.5" customHeight="1">
      <c r="A29" s="14">
        <f>'febr + mrt'!A29</f>
        <v>24</v>
      </c>
      <c r="B29" s="28" t="str">
        <f>'febr + mrt'!B29</f>
        <v>Monnie IJsebaert</v>
      </c>
      <c r="C29" s="11">
        <f>juni!S29</f>
        <v>24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23">
        <f t="shared" si="0"/>
        <v>24</v>
      </c>
    </row>
    <row r="30" spans="1:19" ht="19.5" customHeight="1">
      <c r="A30" s="14">
        <f>'febr + mrt'!A30</f>
        <v>25</v>
      </c>
      <c r="B30" s="28" t="str">
        <f>'febr + mrt'!B30</f>
        <v>Wim Ijsebaert</v>
      </c>
      <c r="C30" s="11">
        <f>juni!S30</f>
        <v>13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23">
        <f t="shared" si="0"/>
        <v>13</v>
      </c>
    </row>
    <row r="31" spans="1:19" ht="19.5" customHeight="1">
      <c r="A31" s="14">
        <f>'febr + mrt'!A31</f>
        <v>26</v>
      </c>
      <c r="B31" s="28" t="str">
        <f>'febr + mrt'!B31</f>
        <v>Jan Kalisvaart</v>
      </c>
      <c r="C31" s="11">
        <f>juni!S31</f>
        <v>9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23">
        <f t="shared" si="0"/>
        <v>9</v>
      </c>
    </row>
    <row r="32" spans="1:19" ht="19.5" customHeight="1">
      <c r="A32" s="14">
        <f>'febr + mrt'!A32</f>
        <v>27</v>
      </c>
      <c r="B32" s="28" t="str">
        <f>'febr + mrt'!B32</f>
        <v>Gerrit Kampman</v>
      </c>
      <c r="C32" s="11">
        <f>juni!S32</f>
        <v>18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23">
        <f t="shared" si="0"/>
        <v>18</v>
      </c>
    </row>
    <row r="33" spans="1:19" ht="19.5" customHeight="1">
      <c r="A33" s="14">
        <f>'febr + mrt'!A33</f>
        <v>28</v>
      </c>
      <c r="B33" s="28" t="s">
        <v>145</v>
      </c>
      <c r="C33" s="11">
        <f>juni!S33</f>
        <v>8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23">
        <f t="shared" si="0"/>
        <v>8</v>
      </c>
    </row>
    <row r="34" spans="1:19" ht="19.5" customHeight="1">
      <c r="A34" s="14">
        <f>'febr + mrt'!A34</f>
        <v>29</v>
      </c>
      <c r="B34" s="28" t="str">
        <f>'febr + mrt'!B34</f>
        <v>Esmiralda de Klerk</v>
      </c>
      <c r="C34" s="11">
        <f>juni!S34</f>
        <v>0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23">
        <f t="shared" si="0"/>
        <v>0</v>
      </c>
    </row>
    <row r="35" spans="1:19" ht="19.5" customHeight="1">
      <c r="A35" s="14">
        <f>'febr + mrt'!A35</f>
        <v>30</v>
      </c>
      <c r="B35" s="28" t="str">
        <f>'febr + mrt'!B35</f>
        <v>Ludwig Lauret</v>
      </c>
      <c r="C35" s="11">
        <f>juni!S35</f>
        <v>2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23">
        <f t="shared" si="0"/>
        <v>2</v>
      </c>
    </row>
    <row r="36" spans="1:22" ht="19.5" customHeight="1">
      <c r="A36" s="14">
        <f>'febr + mrt'!A36</f>
        <v>31</v>
      </c>
      <c r="B36" s="28" t="str">
        <f>'febr + mrt'!B36</f>
        <v>Leo Martinu</v>
      </c>
      <c r="C36" s="11">
        <f>juni!S36</f>
        <v>24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23">
        <f t="shared" si="0"/>
        <v>24</v>
      </c>
      <c r="V36" s="6"/>
    </row>
    <row r="37" spans="1:19" ht="19.5" customHeight="1">
      <c r="A37" s="14">
        <f>'febr + mrt'!A37</f>
        <v>32</v>
      </c>
      <c r="B37" s="28" t="str">
        <f>'febr + mrt'!B37</f>
        <v>Peter van Meurs</v>
      </c>
      <c r="C37" s="11">
        <f>juni!S37</f>
        <v>0</v>
      </c>
      <c r="D37" s="45"/>
      <c r="E37" s="45"/>
      <c r="F37" s="45"/>
      <c r="G37" s="45"/>
      <c r="H37" s="45"/>
      <c r="I37" s="45"/>
      <c r="J37" s="45"/>
      <c r="K37" s="44"/>
      <c r="L37" s="45"/>
      <c r="M37" s="45"/>
      <c r="N37" s="45"/>
      <c r="O37" s="45"/>
      <c r="P37" s="45"/>
      <c r="Q37" s="45"/>
      <c r="R37" s="45"/>
      <c r="S37" s="23">
        <f t="shared" si="0"/>
        <v>0</v>
      </c>
    </row>
    <row r="38" spans="1:19" ht="19.5" customHeight="1">
      <c r="A38" s="14">
        <f>'febr + mrt'!A38</f>
        <v>33</v>
      </c>
      <c r="B38" s="28" t="str">
        <f>'febr + mrt'!B38</f>
        <v>Charley Meyer</v>
      </c>
      <c r="C38" s="11">
        <f>juni!S38</f>
        <v>16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23">
        <f t="shared" si="0"/>
        <v>16</v>
      </c>
    </row>
    <row r="39" spans="1:19" ht="19.5" customHeight="1">
      <c r="A39" s="14">
        <f>'febr + mrt'!A39</f>
        <v>34</v>
      </c>
      <c r="B39" s="28" t="str">
        <f>'febr + mrt'!B39</f>
        <v>Pascal Mortier</v>
      </c>
      <c r="C39" s="11">
        <f>juni!S39</f>
        <v>7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23">
        <f t="shared" si="0"/>
        <v>7</v>
      </c>
    </row>
    <row r="40" spans="1:19" ht="19.5" customHeight="1">
      <c r="A40" s="14">
        <f>'febr + mrt'!A40</f>
        <v>35</v>
      </c>
      <c r="B40" s="28" t="str">
        <f>'febr + mrt'!B40</f>
        <v>Mark Otterloo</v>
      </c>
      <c r="C40" s="11">
        <f>juni!S40</f>
        <v>0</v>
      </c>
      <c r="D40" s="45"/>
      <c r="E40" s="45"/>
      <c r="F40" s="45"/>
      <c r="G40" s="45"/>
      <c r="H40" s="45"/>
      <c r="I40" s="45"/>
      <c r="J40" s="45"/>
      <c r="K40" s="44"/>
      <c r="L40" s="45"/>
      <c r="M40" s="45"/>
      <c r="N40" s="45"/>
      <c r="O40" s="45"/>
      <c r="P40" s="45"/>
      <c r="Q40" s="45"/>
      <c r="R40" s="45"/>
      <c r="S40" s="23">
        <f t="shared" si="0"/>
        <v>0</v>
      </c>
    </row>
    <row r="41" spans="1:19" ht="19.5" customHeight="1">
      <c r="A41" s="14">
        <f>'febr + mrt'!A41</f>
        <v>36</v>
      </c>
      <c r="B41" s="28" t="str">
        <f>'febr + mrt'!B41</f>
        <v>Michiel de Pooter</v>
      </c>
      <c r="C41" s="11">
        <f>juni!S41</f>
        <v>30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3"/>
      <c r="S41" s="23">
        <f t="shared" si="0"/>
        <v>30</v>
      </c>
    </row>
    <row r="42" spans="1:19" ht="19.5" customHeight="1">
      <c r="A42" s="14">
        <f>'febr + mrt'!A42</f>
        <v>37</v>
      </c>
      <c r="B42" s="28" t="str">
        <f>'febr + mrt'!B42</f>
        <v>Jeffrey Thomas</v>
      </c>
      <c r="C42" s="11">
        <f>juni!S42</f>
        <v>2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4"/>
      <c r="S42" s="23">
        <f t="shared" si="0"/>
        <v>2</v>
      </c>
    </row>
    <row r="43" spans="1:19" ht="19.5" customHeight="1">
      <c r="A43" s="14">
        <f>'febr + mrt'!A43</f>
        <v>38</v>
      </c>
      <c r="B43" s="28" t="str">
        <f>'febr + mrt'!B43</f>
        <v>Rob Visman</v>
      </c>
      <c r="C43" s="11">
        <f>juni!S43</f>
        <v>25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23">
        <f t="shared" si="0"/>
        <v>25</v>
      </c>
    </row>
    <row r="44" spans="1:19" ht="19.5" customHeight="1">
      <c r="A44" s="14">
        <v>39</v>
      </c>
      <c r="B44" s="28" t="str">
        <f>'febr + mrt'!B44</f>
        <v>Bernard de Wever</v>
      </c>
      <c r="C44" s="11">
        <f>juni!S44</f>
        <v>6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23">
        <f t="shared" si="0"/>
        <v>6</v>
      </c>
    </row>
    <row r="45" spans="1:19" ht="19.5" customHeight="1">
      <c r="A45" s="14">
        <v>40</v>
      </c>
      <c r="B45" s="28" t="str">
        <f>'febr + mrt'!B45</f>
        <v>Anita Wissel</v>
      </c>
      <c r="C45" s="11">
        <f>juni!S45</f>
        <v>38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23">
        <f t="shared" si="0"/>
        <v>38</v>
      </c>
    </row>
    <row r="46" spans="1:19" ht="19.5" customHeight="1">
      <c r="A46" s="14">
        <v>41</v>
      </c>
      <c r="B46" s="28" t="str">
        <f>'febr + mrt'!B46</f>
        <v>Elize Witte</v>
      </c>
      <c r="C46" s="11">
        <f>juni!S46</f>
        <v>26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23">
        <f t="shared" si="0"/>
        <v>26</v>
      </c>
    </row>
    <row r="47" spans="1:19" ht="19.5" customHeight="1">
      <c r="A47" s="14">
        <v>42</v>
      </c>
      <c r="B47" s="28" t="str">
        <f>'febr + mrt'!B47</f>
        <v>Patrick Witte</v>
      </c>
      <c r="C47" s="11">
        <f>juni!S47</f>
        <v>2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23">
        <f t="shared" si="0"/>
        <v>2</v>
      </c>
    </row>
    <row r="48" spans="1:19" ht="19.5" customHeight="1">
      <c r="A48" s="14">
        <v>43</v>
      </c>
      <c r="B48" s="28" t="str">
        <f>'febr + mrt'!B48</f>
        <v>Cor Zegers</v>
      </c>
      <c r="C48" s="11">
        <f>juni!S48</f>
        <v>18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23">
        <f t="shared" si="0"/>
        <v>18</v>
      </c>
    </row>
    <row r="49" spans="1:19" ht="19.5" customHeight="1">
      <c r="A49" s="14"/>
      <c r="B49" s="28">
        <f>'febr + mrt'!B49</f>
        <v>0</v>
      </c>
      <c r="C49" s="11">
        <f>juni!S49</f>
        <v>0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23">
        <f t="shared" si="0"/>
        <v>0</v>
      </c>
    </row>
    <row r="50" spans="1:19" ht="19.5" customHeight="1">
      <c r="A50" s="14"/>
      <c r="B50" s="28">
        <f>'febr + mrt'!B50</f>
        <v>0</v>
      </c>
      <c r="C50" s="11">
        <f>juni!S50</f>
        <v>0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23">
        <f t="shared" si="0"/>
        <v>0</v>
      </c>
    </row>
    <row r="51" spans="1:19" ht="19.5" customHeight="1">
      <c r="A51" s="14"/>
      <c r="B51" s="28">
        <f>'febr + mrt'!B51</f>
        <v>0</v>
      </c>
      <c r="C51" s="11">
        <f>juni!S51</f>
        <v>0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23">
        <f t="shared" si="0"/>
        <v>0</v>
      </c>
    </row>
    <row r="52" spans="1:19" ht="19.5" customHeight="1">
      <c r="A52" s="15"/>
      <c r="B52" s="27" t="str">
        <f>'febr + mrt'!B52</f>
        <v>Totaal leden:</v>
      </c>
      <c r="C52" s="7">
        <f aca="true" t="shared" si="1" ref="C52:S52">SUM(C6:C51)</f>
        <v>719</v>
      </c>
      <c r="D52" s="7">
        <f t="shared" si="1"/>
        <v>0</v>
      </c>
      <c r="E52" s="7">
        <f t="shared" si="1"/>
        <v>0</v>
      </c>
      <c r="F52" s="7">
        <f t="shared" si="1"/>
        <v>0</v>
      </c>
      <c r="G52" s="7">
        <f t="shared" si="1"/>
        <v>0</v>
      </c>
      <c r="H52" s="7">
        <f t="shared" si="1"/>
        <v>0</v>
      </c>
      <c r="I52" s="7">
        <f t="shared" si="1"/>
        <v>0</v>
      </c>
      <c r="J52" s="7">
        <f t="shared" si="1"/>
        <v>0</v>
      </c>
      <c r="K52" s="7">
        <f t="shared" si="1"/>
        <v>0</v>
      </c>
      <c r="L52" s="7">
        <f t="shared" si="1"/>
        <v>0</v>
      </c>
      <c r="M52" s="7">
        <f t="shared" si="1"/>
        <v>0</v>
      </c>
      <c r="N52" s="7">
        <f t="shared" si="1"/>
        <v>0</v>
      </c>
      <c r="O52" s="7">
        <f t="shared" si="1"/>
        <v>0</v>
      </c>
      <c r="P52" s="7">
        <f t="shared" si="1"/>
        <v>0</v>
      </c>
      <c r="Q52" s="7">
        <f>SUM(Q6:Q51)</f>
        <v>0</v>
      </c>
      <c r="R52" s="5">
        <f>SUM(R6:R51)</f>
        <v>0</v>
      </c>
      <c r="S52" s="7">
        <f t="shared" si="1"/>
        <v>719</v>
      </c>
    </row>
    <row r="53" spans="1:31" s="2" customFormat="1" ht="19.5" customHeight="1">
      <c r="A53" s="10"/>
      <c r="B53" s="31"/>
      <c r="C53" s="21"/>
      <c r="D53" s="9"/>
      <c r="E53" s="9"/>
      <c r="F53" s="24"/>
      <c r="G53" s="9"/>
      <c r="H53" s="9"/>
      <c r="I53" s="24"/>
      <c r="J53" s="9"/>
      <c r="K53" s="9"/>
      <c r="L53" s="9"/>
      <c r="M53" s="9"/>
      <c r="N53" s="9"/>
      <c r="O53" s="9"/>
      <c r="P53" s="9"/>
      <c r="Q53" s="9"/>
      <c r="R53" s="9"/>
      <c r="S53" s="9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ht="19.5" customHeight="1">
      <c r="R54" s="21"/>
    </row>
  </sheetData>
  <sheetProtection/>
  <conditionalFormatting sqref="C6:C51 S6:S51">
    <cfRule type="cellIs" priority="1" dxfId="10" operator="between" stopIfTrue="1">
      <formula>0</formula>
      <formula>39</formula>
    </cfRule>
  </conditionalFormatting>
  <dataValidations count="1">
    <dataValidation type="whole" allowBlank="1" showInputMessage="1" showErrorMessage="1" sqref="D6:R51">
      <formula1>0</formula1>
      <formula2>3</formula2>
    </dataValidation>
  </dataValidations>
  <printOptions/>
  <pageMargins left="0.75" right="0.75" top="1" bottom="1" header="0.5" footer="0.5"/>
  <pageSetup fitToHeight="2" fitToWidth="1" horizontalDpi="200" verticalDpi="200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"/>
  <sheetViews>
    <sheetView zoomScalePageLayoutView="0" workbookViewId="0" topLeftCell="A1">
      <pane xSplit="3" ySplit="5" topLeftCell="D6" activePane="bottomRight" state="frozen"/>
      <selection pane="topLeft" activeCell="S48" sqref="S48:S50"/>
      <selection pane="topRight" activeCell="S48" sqref="S48:S50"/>
      <selection pane="bottomLeft" activeCell="S48" sqref="S48:S50"/>
      <selection pane="bottomRight" activeCell="D6" sqref="D6"/>
    </sheetView>
  </sheetViews>
  <sheetFormatPr defaultColWidth="8.8515625" defaultRowHeight="19.5" customHeight="1"/>
  <cols>
    <col min="1" max="1" width="5.7109375" style="16" customWidth="1"/>
    <col min="2" max="2" width="22.00390625" style="34" bestFit="1" customWidth="1"/>
    <col min="3" max="3" width="7.28125" style="20" bestFit="1" customWidth="1"/>
    <col min="4" max="30" width="9.140625" style="20" customWidth="1"/>
  </cols>
  <sheetData>
    <row r="1" spans="2:16" ht="19.5" customHeight="1">
      <c r="B1" s="16" t="s">
        <v>62</v>
      </c>
      <c r="D1" s="59" t="s">
        <v>70</v>
      </c>
      <c r="E1" s="36" t="s">
        <v>105</v>
      </c>
      <c r="F1" s="35" t="s">
        <v>68</v>
      </c>
      <c r="G1" s="39" t="s">
        <v>22</v>
      </c>
      <c r="H1" s="39" t="s">
        <v>22</v>
      </c>
      <c r="I1" s="35" t="s">
        <v>26</v>
      </c>
      <c r="J1" s="59" t="s">
        <v>59</v>
      </c>
      <c r="K1" s="59" t="s">
        <v>59</v>
      </c>
      <c r="L1" s="35" t="s">
        <v>59</v>
      </c>
      <c r="M1" s="36" t="s">
        <v>23</v>
      </c>
      <c r="N1" s="39" t="s">
        <v>64</v>
      </c>
      <c r="O1" s="39" t="s">
        <v>64</v>
      </c>
      <c r="P1" s="39" t="s">
        <v>130</v>
      </c>
    </row>
    <row r="2" spans="2:16" ht="19.5" customHeight="1">
      <c r="B2" s="16" t="s">
        <v>63</v>
      </c>
      <c r="D2" s="20" t="s">
        <v>70</v>
      </c>
      <c r="E2" s="20" t="s">
        <v>89</v>
      </c>
      <c r="F2" s="20" t="s">
        <v>68</v>
      </c>
      <c r="G2" s="20" t="s">
        <v>22</v>
      </c>
      <c r="H2" s="20" t="s">
        <v>22</v>
      </c>
      <c r="I2" s="20" t="s">
        <v>60</v>
      </c>
      <c r="J2" s="20" t="s">
        <v>22</v>
      </c>
      <c r="K2" s="20" t="s">
        <v>22</v>
      </c>
      <c r="L2" s="20" t="s">
        <v>77</v>
      </c>
      <c r="M2" s="20" t="s">
        <v>128</v>
      </c>
      <c r="N2" s="20" t="s">
        <v>54</v>
      </c>
      <c r="O2" s="20" t="s">
        <v>54</v>
      </c>
      <c r="P2" s="20" t="s">
        <v>131</v>
      </c>
    </row>
    <row r="3" spans="2:5" ht="19.5" customHeight="1">
      <c r="B3" s="16"/>
      <c r="E3" s="20" t="s">
        <v>127</v>
      </c>
    </row>
    <row r="4" spans="4:16" ht="19.5" customHeight="1" thickBot="1">
      <c r="D4" s="20" t="s">
        <v>18</v>
      </c>
      <c r="E4" s="20" t="s">
        <v>19</v>
      </c>
      <c r="F4" s="20" t="s">
        <v>28</v>
      </c>
      <c r="G4" s="20" t="s">
        <v>18</v>
      </c>
      <c r="H4" s="20" t="s">
        <v>19</v>
      </c>
      <c r="I4" s="20" t="s">
        <v>28</v>
      </c>
      <c r="J4" s="20" t="s">
        <v>18</v>
      </c>
      <c r="K4" s="20" t="s">
        <v>19</v>
      </c>
      <c r="L4" s="20" t="s">
        <v>28</v>
      </c>
      <c r="M4" s="20" t="s">
        <v>137</v>
      </c>
      <c r="N4" s="20" t="s">
        <v>18</v>
      </c>
      <c r="O4" s="20" t="s">
        <v>19</v>
      </c>
      <c r="P4" s="20" t="s">
        <v>18</v>
      </c>
    </row>
    <row r="5" spans="1:30" s="1" customFormat="1" ht="19.5" customHeight="1" thickBot="1">
      <c r="A5" s="17"/>
      <c r="B5" s="26"/>
      <c r="C5" s="4" t="s">
        <v>15</v>
      </c>
      <c r="D5" s="41">
        <f>'febr + mrt'!$C5+168</f>
        <v>43680</v>
      </c>
      <c r="E5" s="61">
        <f>'febr + mrt'!$C5+169</f>
        <v>43681</v>
      </c>
      <c r="F5" s="60">
        <f>'febr + mrt'!$C5+172</f>
        <v>43684</v>
      </c>
      <c r="G5" s="41">
        <f>'febr + mrt'!$C5+175</f>
        <v>43687</v>
      </c>
      <c r="H5" s="41">
        <f>'febr + mrt'!$C5+176</f>
        <v>43688</v>
      </c>
      <c r="I5" s="60">
        <f>'febr + mrt'!$C5+179</f>
        <v>43691</v>
      </c>
      <c r="J5" s="63">
        <f>'febr + mrt'!$C5+182</f>
        <v>43694</v>
      </c>
      <c r="K5" s="63">
        <f>'febr + mrt'!$C5+183</f>
        <v>43695</v>
      </c>
      <c r="L5" s="60">
        <f>'febr + mrt'!$C5+186</f>
        <v>43698</v>
      </c>
      <c r="M5" s="61">
        <f>'febr + mrt'!$C5+188</f>
        <v>43700</v>
      </c>
      <c r="N5" s="41">
        <f>'febr + mrt'!$C5+189</f>
        <v>43701</v>
      </c>
      <c r="O5" s="41">
        <f>'febr + mrt'!$C5+190</f>
        <v>43702</v>
      </c>
      <c r="P5" s="63">
        <f>'febr + mrt'!$C5+196</f>
        <v>43708</v>
      </c>
      <c r="Q5" s="4" t="s">
        <v>12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17" ht="19.5" customHeight="1">
      <c r="A6" s="14">
        <f>'febr + mrt'!A6</f>
        <v>1</v>
      </c>
      <c r="B6" s="28" t="str">
        <f>'febr + mrt'!B6</f>
        <v>Renato Ambrosini</v>
      </c>
      <c r="C6" s="23">
        <f>juli!S6</f>
        <v>28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23">
        <f>SUM(C6:P6)</f>
        <v>28</v>
      </c>
    </row>
    <row r="7" spans="1:17" ht="19.5" customHeight="1">
      <c r="A7" s="14">
        <f>'febr + mrt'!A7</f>
        <v>2</v>
      </c>
      <c r="B7" s="28" t="str">
        <f>'febr + mrt'!B7</f>
        <v>Frits Bakker</v>
      </c>
      <c r="C7" s="23">
        <f>juli!S7</f>
        <v>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11">
        <f aca="true" t="shared" si="0" ref="Q7:Q51">SUM(C7:P7)</f>
        <v>0</v>
      </c>
    </row>
    <row r="8" spans="1:17" ht="19.5" customHeight="1">
      <c r="A8" s="14">
        <f>'febr + mrt'!A8</f>
        <v>3</v>
      </c>
      <c r="B8" s="28" t="str">
        <f>'febr + mrt'!B8</f>
        <v>Naboth Bevelander</v>
      </c>
      <c r="C8" s="23">
        <f>juli!S8</f>
        <v>20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11">
        <f t="shared" si="0"/>
        <v>20</v>
      </c>
    </row>
    <row r="9" spans="1:17" ht="19.5" customHeight="1">
      <c r="A9" s="14">
        <f>'febr + mrt'!A9</f>
        <v>4</v>
      </c>
      <c r="B9" s="28" t="str">
        <f>'febr + mrt'!B9</f>
        <v>George de Block</v>
      </c>
      <c r="C9" s="23">
        <f>juli!S9</f>
        <v>20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11">
        <f t="shared" si="0"/>
        <v>20</v>
      </c>
    </row>
    <row r="10" spans="1:17" ht="19.5" customHeight="1">
      <c r="A10" s="14">
        <f>'febr + mrt'!A10</f>
        <v>5</v>
      </c>
      <c r="B10" s="28" t="str">
        <f>'febr + mrt'!B10</f>
        <v>Lia van Broekhoven</v>
      </c>
      <c r="C10" s="23">
        <f>juli!S10</f>
        <v>22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11">
        <f t="shared" si="0"/>
        <v>22</v>
      </c>
    </row>
    <row r="11" spans="1:17" ht="19.5" customHeight="1">
      <c r="A11" s="14">
        <f>'febr + mrt'!A11</f>
        <v>6</v>
      </c>
      <c r="B11" s="28" t="str">
        <f>'febr + mrt'!B11</f>
        <v>Evert Butler</v>
      </c>
      <c r="C11" s="23">
        <f>juli!S11</f>
        <v>3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11">
        <f t="shared" si="0"/>
        <v>3</v>
      </c>
    </row>
    <row r="12" spans="1:17" ht="19.5" customHeight="1">
      <c r="A12" s="14">
        <f>'febr + mrt'!A12</f>
        <v>7</v>
      </c>
      <c r="B12" s="28" t="str">
        <f>'febr + mrt'!B12</f>
        <v>Herman Dekker</v>
      </c>
      <c r="C12" s="23">
        <f>juli!S12</f>
        <v>23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11">
        <f t="shared" si="0"/>
        <v>23</v>
      </c>
    </row>
    <row r="13" spans="1:17" ht="19.5" customHeight="1">
      <c r="A13" s="14">
        <f>'febr + mrt'!A13</f>
        <v>8</v>
      </c>
      <c r="B13" s="28" t="str">
        <f>'febr + mrt'!B13</f>
        <v>Frans den Deurwaarder</v>
      </c>
      <c r="C13" s="23">
        <f>juli!S13</f>
        <v>27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11">
        <f t="shared" si="0"/>
        <v>27</v>
      </c>
    </row>
    <row r="14" spans="1:17" ht="19.5" customHeight="1">
      <c r="A14" s="14">
        <f>'febr + mrt'!A14</f>
        <v>9</v>
      </c>
      <c r="B14" s="28" t="str">
        <f>'febr + mrt'!B14</f>
        <v>Irma den Deurwaarder</v>
      </c>
      <c r="C14" s="23">
        <f>juli!S14</f>
        <v>26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11">
        <f t="shared" si="0"/>
        <v>26</v>
      </c>
    </row>
    <row r="15" spans="1:17" ht="19.5" customHeight="1">
      <c r="A15" s="14">
        <f>'febr + mrt'!A15</f>
        <v>10</v>
      </c>
      <c r="B15" s="28" t="str">
        <f>'febr + mrt'!B15</f>
        <v>Bram Dieleman</v>
      </c>
      <c r="C15" s="23">
        <f>juli!S15</f>
        <v>52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11">
        <f t="shared" si="0"/>
        <v>52</v>
      </c>
    </row>
    <row r="16" spans="1:17" ht="19.5" customHeight="1">
      <c r="A16" s="14">
        <f>'febr + mrt'!A16</f>
        <v>11</v>
      </c>
      <c r="B16" s="28" t="str">
        <f>'febr + mrt'!B16</f>
        <v>Jean-Paul van Driel</v>
      </c>
      <c r="C16" s="23">
        <f>juli!S16</f>
        <v>11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11">
        <f t="shared" si="0"/>
        <v>11</v>
      </c>
    </row>
    <row r="17" spans="1:17" ht="19.5" customHeight="1">
      <c r="A17" s="14">
        <f>'febr + mrt'!A17</f>
        <v>12</v>
      </c>
      <c r="B17" s="28" t="str">
        <f>'febr + mrt'!B17</f>
        <v>Chris van Drongelen</v>
      </c>
      <c r="C17" s="23">
        <f>juli!S17</f>
        <v>22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11">
        <f t="shared" si="0"/>
        <v>22</v>
      </c>
    </row>
    <row r="18" spans="1:17" ht="19.5" customHeight="1">
      <c r="A18" s="14">
        <f>'febr + mrt'!A18</f>
        <v>13</v>
      </c>
      <c r="B18" s="28" t="str">
        <f>'febr + mrt'!B18</f>
        <v>Jan van Drongelen</v>
      </c>
      <c r="C18" s="23">
        <f>juli!S18</f>
        <v>24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11">
        <f t="shared" si="0"/>
        <v>24</v>
      </c>
    </row>
    <row r="19" spans="1:17" ht="19.5" customHeight="1">
      <c r="A19" s="14">
        <f>'febr + mrt'!A19</f>
        <v>14</v>
      </c>
      <c r="B19" s="28" t="str">
        <f>'febr + mrt'!B19</f>
        <v>Kees Faas</v>
      </c>
      <c r="C19" s="23">
        <f>juli!S19</f>
        <v>25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11">
        <f t="shared" si="0"/>
        <v>25</v>
      </c>
    </row>
    <row r="20" spans="1:17" ht="19.5" customHeight="1">
      <c r="A20" s="14">
        <f>'febr + mrt'!A20</f>
        <v>15</v>
      </c>
      <c r="B20" s="28" t="str">
        <f>'febr + mrt'!B20</f>
        <v>Ronnie Fieret</v>
      </c>
      <c r="C20" s="23">
        <f>juli!S20</f>
        <v>27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11">
        <f t="shared" si="0"/>
        <v>27</v>
      </c>
    </row>
    <row r="21" spans="1:17" ht="19.5" customHeight="1">
      <c r="A21" s="14">
        <f>'febr + mrt'!A21</f>
        <v>16</v>
      </c>
      <c r="B21" s="28" t="str">
        <f>'febr + mrt'!B21</f>
        <v>Henk Franken</v>
      </c>
      <c r="C21" s="23">
        <f>juli!S21</f>
        <v>24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11">
        <f t="shared" si="0"/>
        <v>24</v>
      </c>
    </row>
    <row r="22" spans="1:17" ht="19.5" customHeight="1">
      <c r="A22" s="14">
        <f>'febr + mrt'!A22</f>
        <v>17</v>
      </c>
      <c r="B22" s="28" t="str">
        <f>'febr + mrt'!B22</f>
        <v>Jan 't Gilde</v>
      </c>
      <c r="C22" s="23">
        <f>juli!S22</f>
        <v>27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11">
        <f t="shared" si="0"/>
        <v>27</v>
      </c>
    </row>
    <row r="23" spans="1:17" ht="19.5" customHeight="1">
      <c r="A23" s="14">
        <f>'febr + mrt'!A23</f>
        <v>18</v>
      </c>
      <c r="B23" s="28" t="str">
        <f>'febr + mrt'!B23</f>
        <v>Rob van der Goes</v>
      </c>
      <c r="C23" s="23">
        <f>juli!S23</f>
        <v>15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11">
        <f t="shared" si="0"/>
        <v>15</v>
      </c>
    </row>
    <row r="24" spans="1:17" ht="19.5" customHeight="1">
      <c r="A24" s="14">
        <f>'febr + mrt'!A24</f>
        <v>19</v>
      </c>
      <c r="B24" s="28" t="str">
        <f>'febr + mrt'!B24</f>
        <v>Johan Haak</v>
      </c>
      <c r="C24" s="23">
        <f>juli!S24</f>
        <v>13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11">
        <f t="shared" si="0"/>
        <v>13</v>
      </c>
    </row>
    <row r="25" spans="1:17" ht="19.5" customHeight="1">
      <c r="A25" s="14">
        <f>'febr + mrt'!A25</f>
        <v>20</v>
      </c>
      <c r="B25" s="28" t="str">
        <f>'febr + mrt'!B25</f>
        <v>Piet Haak</v>
      </c>
      <c r="C25" s="23">
        <f>juli!S25</f>
        <v>0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11">
        <f t="shared" si="0"/>
        <v>0</v>
      </c>
    </row>
    <row r="26" spans="1:17" ht="19.5" customHeight="1">
      <c r="A26" s="14">
        <f>'febr + mrt'!A26</f>
        <v>21</v>
      </c>
      <c r="B26" s="28" t="str">
        <f>'febr + mrt'!B26</f>
        <v>Hans Hamelink</v>
      </c>
      <c r="C26" s="23">
        <f>juli!S26</f>
        <v>11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11">
        <f t="shared" si="0"/>
        <v>11</v>
      </c>
    </row>
    <row r="27" spans="1:17" ht="19.5" customHeight="1">
      <c r="A27" s="14">
        <f>'febr + mrt'!A27</f>
        <v>22</v>
      </c>
      <c r="B27" s="28" t="s">
        <v>43</v>
      </c>
      <c r="C27" s="23">
        <f>juli!S27</f>
        <v>23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11">
        <f t="shared" si="0"/>
        <v>23</v>
      </c>
    </row>
    <row r="28" spans="1:17" ht="19.5" customHeight="1">
      <c r="A28" s="14">
        <f>'febr + mrt'!A28</f>
        <v>23</v>
      </c>
      <c r="B28" s="28" t="s">
        <v>148</v>
      </c>
      <c r="C28" s="23">
        <f>juli!S28</f>
        <v>8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11">
        <f t="shared" si="0"/>
        <v>8</v>
      </c>
    </row>
    <row r="29" spans="1:17" ht="19.5" customHeight="1">
      <c r="A29" s="14">
        <f>'febr + mrt'!A29</f>
        <v>24</v>
      </c>
      <c r="B29" s="28" t="str">
        <f>'febr + mrt'!B29</f>
        <v>Monnie IJsebaert</v>
      </c>
      <c r="C29" s="23">
        <f>juli!S29</f>
        <v>24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11">
        <f t="shared" si="0"/>
        <v>24</v>
      </c>
    </row>
    <row r="30" spans="1:17" ht="19.5" customHeight="1">
      <c r="A30" s="14">
        <f>'febr + mrt'!A30</f>
        <v>25</v>
      </c>
      <c r="B30" s="28" t="str">
        <f>'febr + mrt'!B30</f>
        <v>Wim Ijsebaert</v>
      </c>
      <c r="C30" s="23">
        <f>juli!S30</f>
        <v>13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11">
        <f t="shared" si="0"/>
        <v>13</v>
      </c>
    </row>
    <row r="31" spans="1:17" ht="19.5" customHeight="1">
      <c r="A31" s="14">
        <f>'febr + mrt'!A31</f>
        <v>26</v>
      </c>
      <c r="B31" s="28" t="str">
        <f>'febr + mrt'!B31</f>
        <v>Jan Kalisvaart</v>
      </c>
      <c r="C31" s="23">
        <f>juli!S31</f>
        <v>9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11">
        <f t="shared" si="0"/>
        <v>9</v>
      </c>
    </row>
    <row r="32" spans="1:17" ht="19.5" customHeight="1">
      <c r="A32" s="14">
        <f>'febr + mrt'!A32</f>
        <v>27</v>
      </c>
      <c r="B32" s="28" t="str">
        <f>'febr + mrt'!B32</f>
        <v>Gerrit Kampman</v>
      </c>
      <c r="C32" s="23">
        <f>juli!S32</f>
        <v>18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11">
        <f t="shared" si="0"/>
        <v>18</v>
      </c>
    </row>
    <row r="33" spans="1:17" ht="19.5" customHeight="1">
      <c r="A33" s="14">
        <f>'febr + mrt'!A33</f>
        <v>28</v>
      </c>
      <c r="B33" s="28" t="s">
        <v>145</v>
      </c>
      <c r="C33" s="23">
        <f>juli!S33</f>
        <v>8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11">
        <f t="shared" si="0"/>
        <v>8</v>
      </c>
    </row>
    <row r="34" spans="1:17" ht="19.5" customHeight="1">
      <c r="A34" s="14">
        <f>'febr + mrt'!A34</f>
        <v>29</v>
      </c>
      <c r="B34" s="28" t="str">
        <f>'febr + mrt'!B34</f>
        <v>Esmiralda de Klerk</v>
      </c>
      <c r="C34" s="23">
        <f>juli!S34</f>
        <v>0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11">
        <f t="shared" si="0"/>
        <v>0</v>
      </c>
    </row>
    <row r="35" spans="1:17" ht="19.5" customHeight="1">
      <c r="A35" s="14">
        <f>'febr + mrt'!A35</f>
        <v>30</v>
      </c>
      <c r="B35" s="28" t="str">
        <f>'febr + mrt'!B35</f>
        <v>Ludwig Lauret</v>
      </c>
      <c r="C35" s="23">
        <f>juli!S35</f>
        <v>2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11">
        <f t="shared" si="0"/>
        <v>2</v>
      </c>
    </row>
    <row r="36" spans="1:17" ht="19.5" customHeight="1">
      <c r="A36" s="14">
        <f>'febr + mrt'!A36</f>
        <v>31</v>
      </c>
      <c r="B36" s="28" t="str">
        <f>'febr + mrt'!B36</f>
        <v>Leo Martinu</v>
      </c>
      <c r="C36" s="23">
        <f>juli!S36</f>
        <v>24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11">
        <f t="shared" si="0"/>
        <v>24</v>
      </c>
    </row>
    <row r="37" spans="1:17" ht="19.5" customHeight="1">
      <c r="A37" s="14">
        <f>'febr + mrt'!A37</f>
        <v>32</v>
      </c>
      <c r="B37" s="28" t="str">
        <f>'febr + mrt'!B37</f>
        <v>Peter van Meurs</v>
      </c>
      <c r="C37" s="23">
        <f>juli!S37</f>
        <v>0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11">
        <f t="shared" si="0"/>
        <v>0</v>
      </c>
    </row>
    <row r="38" spans="1:17" ht="19.5" customHeight="1">
      <c r="A38" s="14">
        <f>'febr + mrt'!A38</f>
        <v>33</v>
      </c>
      <c r="B38" s="28" t="str">
        <f>'febr + mrt'!B38</f>
        <v>Charley Meyer</v>
      </c>
      <c r="C38" s="23">
        <f>juli!S38</f>
        <v>16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11">
        <f t="shared" si="0"/>
        <v>16</v>
      </c>
    </row>
    <row r="39" spans="1:17" ht="19.5" customHeight="1">
      <c r="A39" s="14">
        <f>'febr + mrt'!A39</f>
        <v>34</v>
      </c>
      <c r="B39" s="28" t="str">
        <f>'febr + mrt'!B39</f>
        <v>Pascal Mortier</v>
      </c>
      <c r="C39" s="23">
        <f>juli!S39</f>
        <v>7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11">
        <f t="shared" si="0"/>
        <v>7</v>
      </c>
    </row>
    <row r="40" spans="1:17" ht="19.5" customHeight="1">
      <c r="A40" s="14">
        <f>'febr + mrt'!A40</f>
        <v>35</v>
      </c>
      <c r="B40" s="28" t="str">
        <f>'febr + mrt'!B40</f>
        <v>Mark Otterloo</v>
      </c>
      <c r="C40" s="23">
        <f>juli!S40</f>
        <v>0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11">
        <f t="shared" si="0"/>
        <v>0</v>
      </c>
    </row>
    <row r="41" spans="1:17" ht="19.5" customHeight="1">
      <c r="A41" s="14">
        <f>'febr + mrt'!A41</f>
        <v>36</v>
      </c>
      <c r="B41" s="28" t="str">
        <f>'febr + mrt'!B41</f>
        <v>Michiel de Pooter</v>
      </c>
      <c r="C41" s="23">
        <f>juli!S41</f>
        <v>30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11">
        <f t="shared" si="0"/>
        <v>30</v>
      </c>
    </row>
    <row r="42" spans="1:17" ht="19.5" customHeight="1">
      <c r="A42" s="14">
        <f>'febr + mrt'!A42</f>
        <v>37</v>
      </c>
      <c r="B42" s="28" t="str">
        <f>'febr + mrt'!B42</f>
        <v>Jeffrey Thomas</v>
      </c>
      <c r="C42" s="23">
        <f>juli!S42</f>
        <v>2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11">
        <f t="shared" si="0"/>
        <v>2</v>
      </c>
    </row>
    <row r="43" spans="1:17" ht="19.5" customHeight="1">
      <c r="A43" s="14">
        <f>'febr + mrt'!A43</f>
        <v>38</v>
      </c>
      <c r="B43" s="28" t="str">
        <f>'febr + mrt'!B43</f>
        <v>Rob Visman</v>
      </c>
      <c r="C43" s="23">
        <f>juli!S43</f>
        <v>25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11">
        <f t="shared" si="0"/>
        <v>25</v>
      </c>
    </row>
    <row r="44" spans="1:17" ht="19.5" customHeight="1">
      <c r="A44" s="14">
        <v>39</v>
      </c>
      <c r="B44" s="28" t="str">
        <f>'febr + mrt'!B44</f>
        <v>Bernard de Wever</v>
      </c>
      <c r="C44" s="23">
        <f>juli!S44</f>
        <v>6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11">
        <f t="shared" si="0"/>
        <v>6</v>
      </c>
    </row>
    <row r="45" spans="1:17" ht="19.5" customHeight="1">
      <c r="A45" s="14">
        <v>40</v>
      </c>
      <c r="B45" s="28" t="str">
        <f>'febr + mrt'!B45</f>
        <v>Anita Wissel</v>
      </c>
      <c r="C45" s="23">
        <f>juli!S45</f>
        <v>38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11">
        <f t="shared" si="0"/>
        <v>38</v>
      </c>
    </row>
    <row r="46" spans="1:17" ht="19.5" customHeight="1">
      <c r="A46" s="14">
        <v>41</v>
      </c>
      <c r="B46" s="28" t="str">
        <f>'febr + mrt'!B46</f>
        <v>Elize Witte</v>
      </c>
      <c r="C46" s="23">
        <f>juli!S46</f>
        <v>26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11">
        <f t="shared" si="0"/>
        <v>26</v>
      </c>
    </row>
    <row r="47" spans="1:17" ht="19.5" customHeight="1">
      <c r="A47" s="14">
        <v>42</v>
      </c>
      <c r="B47" s="28" t="str">
        <f>'febr + mrt'!B47</f>
        <v>Patrick Witte</v>
      </c>
      <c r="C47" s="23">
        <f>juli!S47</f>
        <v>2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11">
        <f t="shared" si="0"/>
        <v>2</v>
      </c>
    </row>
    <row r="48" spans="1:17" ht="19.5" customHeight="1">
      <c r="A48" s="14">
        <v>43</v>
      </c>
      <c r="B48" s="28" t="str">
        <f>'febr + mrt'!B48</f>
        <v>Cor Zegers</v>
      </c>
      <c r="C48" s="23">
        <f>juli!S48</f>
        <v>18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11">
        <f t="shared" si="0"/>
        <v>18</v>
      </c>
    </row>
    <row r="49" spans="1:17" ht="19.5" customHeight="1">
      <c r="A49" s="14"/>
      <c r="B49" s="28">
        <f>'febr + mrt'!B49</f>
        <v>0</v>
      </c>
      <c r="C49" s="23">
        <f>juli!S49</f>
        <v>0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11">
        <f t="shared" si="0"/>
        <v>0</v>
      </c>
    </row>
    <row r="50" spans="1:17" ht="19.5" customHeight="1">
      <c r="A50" s="14"/>
      <c r="B50" s="28">
        <f>'febr + mrt'!B50</f>
        <v>0</v>
      </c>
      <c r="C50" s="23">
        <f>juli!S50</f>
        <v>0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11">
        <f t="shared" si="0"/>
        <v>0</v>
      </c>
    </row>
    <row r="51" spans="1:17" ht="19.5" customHeight="1">
      <c r="A51" s="14"/>
      <c r="B51" s="28">
        <f>'febr + mrt'!B51</f>
        <v>0</v>
      </c>
      <c r="C51" s="23">
        <f>juli!S51</f>
        <v>0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11">
        <f t="shared" si="0"/>
        <v>0</v>
      </c>
    </row>
    <row r="52" spans="1:17" ht="19.5" customHeight="1">
      <c r="A52" s="14"/>
      <c r="B52" s="27" t="str">
        <f>'febr + mrt'!B52</f>
        <v>Totaal leden:</v>
      </c>
      <c r="C52" s="5">
        <f aca="true" t="shared" si="1" ref="C52:Q52">SUM(C6:C51)</f>
        <v>719</v>
      </c>
      <c r="D52" s="5">
        <f t="shared" si="1"/>
        <v>0</v>
      </c>
      <c r="E52" s="5">
        <f t="shared" si="1"/>
        <v>0</v>
      </c>
      <c r="F52" s="5">
        <f t="shared" si="1"/>
        <v>0</v>
      </c>
      <c r="G52" s="5">
        <f t="shared" si="1"/>
        <v>0</v>
      </c>
      <c r="H52" s="5">
        <f t="shared" si="1"/>
        <v>0</v>
      </c>
      <c r="I52" s="5">
        <f t="shared" si="1"/>
        <v>0</v>
      </c>
      <c r="J52" s="5">
        <f t="shared" si="1"/>
        <v>0</v>
      </c>
      <c r="K52" s="5">
        <f t="shared" si="1"/>
        <v>0</v>
      </c>
      <c r="L52" s="5">
        <f t="shared" si="1"/>
        <v>0</v>
      </c>
      <c r="M52" s="5">
        <f>SUM(M6:M51)</f>
        <v>0</v>
      </c>
      <c r="N52" s="5">
        <f t="shared" si="1"/>
        <v>0</v>
      </c>
      <c r="O52" s="5">
        <f>SUM(O6:O51)</f>
        <v>0</v>
      </c>
      <c r="P52" s="5">
        <f>SUM(P6:P51)</f>
        <v>0</v>
      </c>
      <c r="Q52" s="5">
        <f t="shared" si="1"/>
        <v>719</v>
      </c>
    </row>
    <row r="53" spans="1:30" s="2" customFormat="1" ht="19.5" customHeight="1">
      <c r="A53" s="10"/>
      <c r="B53" s="31"/>
      <c r="C53" s="9"/>
      <c r="D53" s="9"/>
      <c r="E53" s="9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9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2:17" ht="19.5" customHeight="1">
      <c r="B54" s="30"/>
      <c r="C54" s="9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</sheetData>
  <sheetProtection/>
  <conditionalFormatting sqref="C6:C51 Q6:Q51">
    <cfRule type="cellIs" priority="1" dxfId="10" operator="between" stopIfTrue="1">
      <formula>0</formula>
      <formula>39</formula>
    </cfRule>
  </conditionalFormatting>
  <dataValidations count="1">
    <dataValidation type="whole" allowBlank="1" showInputMessage="1" showErrorMessage="1" sqref="D6:P51">
      <formula1>0</formula1>
      <formula2>3</formula2>
    </dataValidation>
  </dataValidations>
  <printOptions/>
  <pageMargins left="0.75" right="0.75" top="1" bottom="1" header="0.5" footer="0.5"/>
  <pageSetup fitToHeight="2" fitToWidth="1" horizontalDpi="300" verticalDpi="300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zoomScalePageLayoutView="0" workbookViewId="0" topLeftCell="A1">
      <pane xSplit="3" ySplit="5" topLeftCell="D6" activePane="bottomRight" state="frozen"/>
      <selection pane="topLeft" activeCell="S48" sqref="S48:S50"/>
      <selection pane="topRight" activeCell="S48" sqref="S48:S50"/>
      <selection pane="bottomLeft" activeCell="S48" sqref="S48:S50"/>
      <selection pane="bottomRight" activeCell="D6" sqref="D6"/>
    </sheetView>
  </sheetViews>
  <sheetFormatPr defaultColWidth="8.8515625" defaultRowHeight="19.5" customHeight="1"/>
  <cols>
    <col min="1" max="1" width="5.7109375" style="16" customWidth="1"/>
    <col min="2" max="2" width="22.00390625" style="34" bestFit="1" customWidth="1"/>
    <col min="3" max="3" width="7.8515625" style="6" bestFit="1" customWidth="1"/>
    <col min="4" max="4" width="11.7109375" style="20" bestFit="1" customWidth="1"/>
    <col min="5" max="8" width="9.140625" style="20" customWidth="1"/>
    <col min="9" max="9" width="10.8515625" style="20" customWidth="1"/>
    <col min="10" max="11" width="9.421875" style="20" bestFit="1" customWidth="1"/>
    <col min="12" max="12" width="10.8515625" style="20" customWidth="1"/>
    <col min="13" max="13" width="9.140625" style="6" customWidth="1"/>
    <col min="14" max="28" width="9.140625" style="20" customWidth="1"/>
  </cols>
  <sheetData>
    <row r="1" spans="2:12" ht="19.5" customHeight="1">
      <c r="B1" s="16" t="s">
        <v>62</v>
      </c>
      <c r="D1" s="36" t="s">
        <v>24</v>
      </c>
      <c r="E1" s="39" t="s">
        <v>78</v>
      </c>
      <c r="F1" s="39" t="s">
        <v>78</v>
      </c>
      <c r="G1" s="20" t="s">
        <v>21</v>
      </c>
      <c r="H1" s="20" t="s">
        <v>68</v>
      </c>
      <c r="I1" s="40" t="s">
        <v>23</v>
      </c>
      <c r="J1" s="40" t="s">
        <v>23</v>
      </c>
      <c r="K1" s="20" t="s">
        <v>21</v>
      </c>
      <c r="L1" s="20" t="s">
        <v>57</v>
      </c>
    </row>
    <row r="2" spans="2:12" ht="19.5" customHeight="1">
      <c r="B2" s="16" t="s">
        <v>63</v>
      </c>
      <c r="D2" s="20" t="s">
        <v>24</v>
      </c>
      <c r="E2" s="20" t="s">
        <v>56</v>
      </c>
      <c r="F2" s="20" t="s">
        <v>56</v>
      </c>
      <c r="G2" s="20" t="s">
        <v>60</v>
      </c>
      <c r="H2" s="20" t="s">
        <v>68</v>
      </c>
      <c r="I2" s="6" t="s">
        <v>153</v>
      </c>
      <c r="J2" s="6" t="s">
        <v>153</v>
      </c>
      <c r="K2" s="20" t="s">
        <v>60</v>
      </c>
      <c r="L2" s="20" t="s">
        <v>57</v>
      </c>
    </row>
    <row r="3" spans="2:9" ht="19.5" customHeight="1">
      <c r="B3" s="16"/>
      <c r="G3" s="6"/>
      <c r="H3" s="6"/>
      <c r="I3" s="36"/>
    </row>
    <row r="4" spans="4:12" ht="19.5" customHeight="1" thickBot="1">
      <c r="D4" s="20" t="s">
        <v>19</v>
      </c>
      <c r="E4" s="20" t="s">
        <v>18</v>
      </c>
      <c r="F4" s="20" t="s">
        <v>19</v>
      </c>
      <c r="G4" s="6" t="s">
        <v>18</v>
      </c>
      <c r="H4" s="6" t="s">
        <v>19</v>
      </c>
      <c r="I4" s="36" t="s">
        <v>18</v>
      </c>
      <c r="J4" s="20" t="s">
        <v>19</v>
      </c>
      <c r="K4" s="20" t="s">
        <v>18</v>
      </c>
      <c r="L4" s="20" t="s">
        <v>19</v>
      </c>
    </row>
    <row r="5" spans="1:28" s="1" customFormat="1" ht="19.5" customHeight="1" thickBot="1">
      <c r="A5" s="17"/>
      <c r="B5" s="26"/>
      <c r="C5" s="4" t="s">
        <v>14</v>
      </c>
      <c r="D5" s="61">
        <f>'febr + mrt'!$C5+197</f>
        <v>43709</v>
      </c>
      <c r="E5" s="63">
        <f>'febr + mrt'!$C5+203</f>
        <v>43715</v>
      </c>
      <c r="F5" s="41">
        <f>'febr + mrt'!$C5+204</f>
        <v>43716</v>
      </c>
      <c r="G5" s="61">
        <f>'febr + mrt'!$C5+210</f>
        <v>43722</v>
      </c>
      <c r="H5" s="61">
        <f>'febr + mrt'!$C5+211</f>
        <v>43723</v>
      </c>
      <c r="I5" s="63">
        <f>'febr + mrt'!$C5+217</f>
        <v>43729</v>
      </c>
      <c r="J5" s="63">
        <f>'febr + mrt'!$C5+218</f>
        <v>43730</v>
      </c>
      <c r="K5" s="61">
        <f>'febr + mrt'!$C5+224</f>
        <v>43736</v>
      </c>
      <c r="L5" s="61">
        <f>'febr + mrt'!$C5+225</f>
        <v>43737</v>
      </c>
      <c r="M5" s="4" t="s">
        <v>12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13" ht="19.5" customHeight="1">
      <c r="A6" s="14">
        <f>'febr + mrt'!A6</f>
        <v>1</v>
      </c>
      <c r="B6" s="28" t="str">
        <f>'febr + mrt'!B6</f>
        <v>Renato Ambrosini</v>
      </c>
      <c r="C6" s="11">
        <f>aug!Q6</f>
        <v>28</v>
      </c>
      <c r="D6" s="44"/>
      <c r="E6" s="44"/>
      <c r="F6" s="44"/>
      <c r="G6" s="44"/>
      <c r="H6" s="44"/>
      <c r="I6" s="44"/>
      <c r="J6" s="44"/>
      <c r="K6" s="44"/>
      <c r="L6" s="44"/>
      <c r="M6" s="11">
        <f aca="true" t="shared" si="0" ref="M6:M51">SUM(C6:L6)</f>
        <v>28</v>
      </c>
    </row>
    <row r="7" spans="1:13" ht="19.5" customHeight="1">
      <c r="A7" s="14">
        <f>'febr + mrt'!A7</f>
        <v>2</v>
      </c>
      <c r="B7" s="28" t="str">
        <f>'febr + mrt'!B7</f>
        <v>Frits Bakker</v>
      </c>
      <c r="C7" s="11">
        <f>aug!Q7</f>
        <v>0</v>
      </c>
      <c r="D7" s="45"/>
      <c r="E7" s="45"/>
      <c r="F7" s="44"/>
      <c r="G7" s="44"/>
      <c r="H7" s="44"/>
      <c r="I7" s="44"/>
      <c r="J7" s="44"/>
      <c r="K7" s="44"/>
      <c r="L7" s="44"/>
      <c r="M7" s="11">
        <f t="shared" si="0"/>
        <v>0</v>
      </c>
    </row>
    <row r="8" spans="1:13" ht="19.5" customHeight="1">
      <c r="A8" s="14">
        <f>'febr + mrt'!A8</f>
        <v>3</v>
      </c>
      <c r="B8" s="28" t="str">
        <f>'febr + mrt'!B8</f>
        <v>Naboth Bevelander</v>
      </c>
      <c r="C8" s="11">
        <f>aug!Q8</f>
        <v>20</v>
      </c>
      <c r="D8" s="45"/>
      <c r="E8" s="45"/>
      <c r="F8" s="44"/>
      <c r="G8" s="44"/>
      <c r="H8" s="44"/>
      <c r="I8" s="44"/>
      <c r="J8" s="44"/>
      <c r="K8" s="44"/>
      <c r="L8" s="44"/>
      <c r="M8" s="11">
        <f t="shared" si="0"/>
        <v>20</v>
      </c>
    </row>
    <row r="9" spans="1:13" ht="19.5" customHeight="1">
      <c r="A9" s="14">
        <f>'febr + mrt'!A9</f>
        <v>4</v>
      </c>
      <c r="B9" s="28" t="str">
        <f>'febr + mrt'!B9</f>
        <v>George de Block</v>
      </c>
      <c r="C9" s="11">
        <f>aug!Q9</f>
        <v>20</v>
      </c>
      <c r="D9" s="45"/>
      <c r="E9" s="45"/>
      <c r="F9" s="44"/>
      <c r="G9" s="44"/>
      <c r="H9" s="44"/>
      <c r="I9" s="44"/>
      <c r="J9" s="44"/>
      <c r="K9" s="44"/>
      <c r="L9" s="44"/>
      <c r="M9" s="11">
        <f t="shared" si="0"/>
        <v>20</v>
      </c>
    </row>
    <row r="10" spans="1:13" ht="19.5" customHeight="1">
      <c r="A10" s="14">
        <f>'febr + mrt'!A10</f>
        <v>5</v>
      </c>
      <c r="B10" s="28" t="str">
        <f>'febr + mrt'!B10</f>
        <v>Lia van Broekhoven</v>
      </c>
      <c r="C10" s="11">
        <f>aug!Q10</f>
        <v>22</v>
      </c>
      <c r="D10" s="45"/>
      <c r="E10" s="45"/>
      <c r="F10" s="44"/>
      <c r="G10" s="44"/>
      <c r="H10" s="44"/>
      <c r="I10" s="44"/>
      <c r="J10" s="44"/>
      <c r="K10" s="44"/>
      <c r="L10" s="44"/>
      <c r="M10" s="11">
        <f t="shared" si="0"/>
        <v>22</v>
      </c>
    </row>
    <row r="11" spans="1:13" ht="19.5" customHeight="1">
      <c r="A11" s="14">
        <f>'febr + mrt'!A11</f>
        <v>6</v>
      </c>
      <c r="B11" s="28" t="str">
        <f>'febr + mrt'!B11</f>
        <v>Evert Butler</v>
      </c>
      <c r="C11" s="11">
        <f>aug!Q11</f>
        <v>3</v>
      </c>
      <c r="D11" s="45"/>
      <c r="E11" s="45"/>
      <c r="F11" s="44"/>
      <c r="G11" s="44"/>
      <c r="H11" s="44"/>
      <c r="I11" s="44"/>
      <c r="J11" s="44"/>
      <c r="K11" s="44"/>
      <c r="L11" s="44"/>
      <c r="M11" s="11">
        <f t="shared" si="0"/>
        <v>3</v>
      </c>
    </row>
    <row r="12" spans="1:13" ht="19.5" customHeight="1">
      <c r="A12" s="14">
        <f>'febr + mrt'!A12</f>
        <v>7</v>
      </c>
      <c r="B12" s="28" t="str">
        <f>'febr + mrt'!B12</f>
        <v>Herman Dekker</v>
      </c>
      <c r="C12" s="11">
        <f>aug!Q12</f>
        <v>23</v>
      </c>
      <c r="D12" s="45"/>
      <c r="E12" s="45"/>
      <c r="F12" s="44"/>
      <c r="G12" s="44"/>
      <c r="H12" s="44"/>
      <c r="I12" s="44"/>
      <c r="J12" s="44"/>
      <c r="K12" s="44"/>
      <c r="L12" s="44"/>
      <c r="M12" s="11">
        <f t="shared" si="0"/>
        <v>23</v>
      </c>
    </row>
    <row r="13" spans="1:13" ht="19.5" customHeight="1">
      <c r="A13" s="14">
        <f>'febr + mrt'!A13</f>
        <v>8</v>
      </c>
      <c r="B13" s="28" t="str">
        <f>'febr + mrt'!B13</f>
        <v>Frans den Deurwaarder</v>
      </c>
      <c r="C13" s="11">
        <f>aug!Q13</f>
        <v>27</v>
      </c>
      <c r="D13" s="45"/>
      <c r="E13" s="45"/>
      <c r="F13" s="44"/>
      <c r="G13" s="44"/>
      <c r="H13" s="44"/>
      <c r="I13" s="44"/>
      <c r="J13" s="44"/>
      <c r="K13" s="44"/>
      <c r="L13" s="44"/>
      <c r="M13" s="11">
        <f t="shared" si="0"/>
        <v>27</v>
      </c>
    </row>
    <row r="14" spans="1:13" ht="19.5" customHeight="1">
      <c r="A14" s="14">
        <f>'febr + mrt'!A14</f>
        <v>9</v>
      </c>
      <c r="B14" s="28" t="str">
        <f>'febr + mrt'!B14</f>
        <v>Irma den Deurwaarder</v>
      </c>
      <c r="C14" s="11">
        <f>aug!Q14</f>
        <v>26</v>
      </c>
      <c r="D14" s="45"/>
      <c r="E14" s="45"/>
      <c r="F14" s="44"/>
      <c r="G14" s="44"/>
      <c r="H14" s="44"/>
      <c r="I14" s="44"/>
      <c r="J14" s="44"/>
      <c r="K14" s="44"/>
      <c r="L14" s="44"/>
      <c r="M14" s="11">
        <f t="shared" si="0"/>
        <v>26</v>
      </c>
    </row>
    <row r="15" spans="1:13" ht="19.5" customHeight="1">
      <c r="A15" s="14">
        <f>'febr + mrt'!A15</f>
        <v>10</v>
      </c>
      <c r="B15" s="28" t="str">
        <f>'febr + mrt'!B15</f>
        <v>Bram Dieleman</v>
      </c>
      <c r="C15" s="11">
        <f>aug!Q15</f>
        <v>52</v>
      </c>
      <c r="D15" s="45"/>
      <c r="E15" s="45"/>
      <c r="F15" s="44"/>
      <c r="G15" s="44"/>
      <c r="H15" s="44"/>
      <c r="I15" s="44"/>
      <c r="J15" s="44"/>
      <c r="K15" s="44"/>
      <c r="L15" s="44"/>
      <c r="M15" s="11">
        <f t="shared" si="0"/>
        <v>52</v>
      </c>
    </row>
    <row r="16" spans="1:13" ht="19.5" customHeight="1">
      <c r="A16" s="14">
        <f>'febr + mrt'!A16</f>
        <v>11</v>
      </c>
      <c r="B16" s="28" t="str">
        <f>'febr + mrt'!B16</f>
        <v>Jean-Paul van Driel</v>
      </c>
      <c r="C16" s="11">
        <f>aug!Q16</f>
        <v>11</v>
      </c>
      <c r="D16" s="45"/>
      <c r="E16" s="45"/>
      <c r="F16" s="44"/>
      <c r="G16" s="44"/>
      <c r="H16" s="44"/>
      <c r="I16" s="44"/>
      <c r="J16" s="44"/>
      <c r="K16" s="44"/>
      <c r="L16" s="44"/>
      <c r="M16" s="11">
        <f t="shared" si="0"/>
        <v>11</v>
      </c>
    </row>
    <row r="17" spans="1:13" ht="19.5" customHeight="1">
      <c r="A17" s="14">
        <f>'febr + mrt'!A17</f>
        <v>12</v>
      </c>
      <c r="B17" s="28" t="str">
        <f>'febr + mrt'!B17</f>
        <v>Chris van Drongelen</v>
      </c>
      <c r="C17" s="11">
        <f>aug!Q17</f>
        <v>22</v>
      </c>
      <c r="D17" s="45"/>
      <c r="E17" s="45"/>
      <c r="F17" s="44"/>
      <c r="G17" s="44"/>
      <c r="H17" s="44"/>
      <c r="I17" s="44"/>
      <c r="J17" s="44"/>
      <c r="K17" s="44"/>
      <c r="L17" s="44"/>
      <c r="M17" s="11">
        <f t="shared" si="0"/>
        <v>22</v>
      </c>
    </row>
    <row r="18" spans="1:13" ht="19.5" customHeight="1">
      <c r="A18" s="14">
        <f>'febr + mrt'!A18</f>
        <v>13</v>
      </c>
      <c r="B18" s="28" t="str">
        <f>'febr + mrt'!B18</f>
        <v>Jan van Drongelen</v>
      </c>
      <c r="C18" s="11">
        <f>aug!Q18</f>
        <v>24</v>
      </c>
      <c r="D18" s="45"/>
      <c r="E18" s="45"/>
      <c r="F18" s="44"/>
      <c r="G18" s="44"/>
      <c r="H18" s="44"/>
      <c r="I18" s="44"/>
      <c r="J18" s="44"/>
      <c r="K18" s="44"/>
      <c r="L18" s="44"/>
      <c r="M18" s="11">
        <f t="shared" si="0"/>
        <v>24</v>
      </c>
    </row>
    <row r="19" spans="1:13" ht="19.5" customHeight="1">
      <c r="A19" s="14">
        <f>'febr + mrt'!A19</f>
        <v>14</v>
      </c>
      <c r="B19" s="28" t="str">
        <f>'febr + mrt'!B19</f>
        <v>Kees Faas</v>
      </c>
      <c r="C19" s="11">
        <f>aug!Q19</f>
        <v>25</v>
      </c>
      <c r="D19" s="45"/>
      <c r="E19" s="45"/>
      <c r="F19" s="44"/>
      <c r="G19" s="44"/>
      <c r="H19" s="44"/>
      <c r="I19" s="44"/>
      <c r="J19" s="44"/>
      <c r="K19" s="44"/>
      <c r="L19" s="44"/>
      <c r="M19" s="11">
        <f t="shared" si="0"/>
        <v>25</v>
      </c>
    </row>
    <row r="20" spans="1:13" ht="19.5" customHeight="1">
      <c r="A20" s="14">
        <f>'febr + mrt'!A20</f>
        <v>15</v>
      </c>
      <c r="B20" s="28" t="str">
        <f>'febr + mrt'!B20</f>
        <v>Ronnie Fieret</v>
      </c>
      <c r="C20" s="11">
        <f>aug!Q20</f>
        <v>27</v>
      </c>
      <c r="D20" s="45"/>
      <c r="E20" s="45"/>
      <c r="F20" s="44"/>
      <c r="G20" s="44"/>
      <c r="H20" s="44"/>
      <c r="I20" s="44"/>
      <c r="J20" s="44"/>
      <c r="K20" s="44"/>
      <c r="L20" s="44"/>
      <c r="M20" s="11">
        <f t="shared" si="0"/>
        <v>27</v>
      </c>
    </row>
    <row r="21" spans="1:13" ht="19.5" customHeight="1">
      <c r="A21" s="14">
        <f>'febr + mrt'!A21</f>
        <v>16</v>
      </c>
      <c r="B21" s="28" t="str">
        <f>'febr + mrt'!B21</f>
        <v>Henk Franken</v>
      </c>
      <c r="C21" s="11">
        <f>aug!Q21</f>
        <v>24</v>
      </c>
      <c r="D21" s="45"/>
      <c r="E21" s="45"/>
      <c r="F21" s="44"/>
      <c r="G21" s="44"/>
      <c r="H21" s="44"/>
      <c r="I21" s="44"/>
      <c r="J21" s="44"/>
      <c r="K21" s="44"/>
      <c r="L21" s="44"/>
      <c r="M21" s="11">
        <f t="shared" si="0"/>
        <v>24</v>
      </c>
    </row>
    <row r="22" spans="1:13" ht="19.5" customHeight="1">
      <c r="A22" s="14">
        <f>'febr + mrt'!A22</f>
        <v>17</v>
      </c>
      <c r="B22" s="28" t="str">
        <f>'febr + mrt'!B22</f>
        <v>Jan 't Gilde</v>
      </c>
      <c r="C22" s="11">
        <f>aug!Q22</f>
        <v>27</v>
      </c>
      <c r="D22" s="45"/>
      <c r="E22" s="45"/>
      <c r="F22" s="44"/>
      <c r="G22" s="44"/>
      <c r="H22" s="44"/>
      <c r="I22" s="44"/>
      <c r="J22" s="44"/>
      <c r="K22" s="44"/>
      <c r="L22" s="44"/>
      <c r="M22" s="11">
        <f t="shared" si="0"/>
        <v>27</v>
      </c>
    </row>
    <row r="23" spans="1:13" ht="19.5" customHeight="1">
      <c r="A23" s="14">
        <f>'febr + mrt'!A23</f>
        <v>18</v>
      </c>
      <c r="B23" s="28" t="str">
        <f>'febr + mrt'!B23</f>
        <v>Rob van der Goes</v>
      </c>
      <c r="C23" s="11">
        <f>aug!Q23</f>
        <v>15</v>
      </c>
      <c r="D23" s="45"/>
      <c r="E23" s="45"/>
      <c r="F23" s="44"/>
      <c r="G23" s="44"/>
      <c r="H23" s="44"/>
      <c r="I23" s="44"/>
      <c r="J23" s="44"/>
      <c r="K23" s="44"/>
      <c r="L23" s="44"/>
      <c r="M23" s="11">
        <f t="shared" si="0"/>
        <v>15</v>
      </c>
    </row>
    <row r="24" spans="1:13" ht="19.5" customHeight="1">
      <c r="A24" s="14">
        <f>'febr + mrt'!A24</f>
        <v>19</v>
      </c>
      <c r="B24" s="28" t="str">
        <f>'febr + mrt'!B24</f>
        <v>Johan Haak</v>
      </c>
      <c r="C24" s="11">
        <f>aug!Q24</f>
        <v>13</v>
      </c>
      <c r="D24" s="45"/>
      <c r="E24" s="45"/>
      <c r="F24" s="44"/>
      <c r="G24" s="44"/>
      <c r="H24" s="44"/>
      <c r="I24" s="44"/>
      <c r="J24" s="44"/>
      <c r="K24" s="44"/>
      <c r="L24" s="44"/>
      <c r="M24" s="11">
        <f t="shared" si="0"/>
        <v>13</v>
      </c>
    </row>
    <row r="25" spans="1:13" ht="19.5" customHeight="1">
      <c r="A25" s="14">
        <f>'febr + mrt'!A25</f>
        <v>20</v>
      </c>
      <c r="B25" s="28" t="str">
        <f>'febr + mrt'!B25</f>
        <v>Piet Haak</v>
      </c>
      <c r="C25" s="11">
        <f>aug!Q25</f>
        <v>0</v>
      </c>
      <c r="D25" s="45"/>
      <c r="E25" s="45"/>
      <c r="F25" s="44"/>
      <c r="G25" s="44"/>
      <c r="H25" s="44"/>
      <c r="I25" s="44"/>
      <c r="J25" s="44"/>
      <c r="K25" s="44"/>
      <c r="L25" s="44"/>
      <c r="M25" s="11">
        <f t="shared" si="0"/>
        <v>0</v>
      </c>
    </row>
    <row r="26" spans="1:13" ht="19.5" customHeight="1">
      <c r="A26" s="14">
        <f>'febr + mrt'!A26</f>
        <v>21</v>
      </c>
      <c r="B26" s="28" t="str">
        <f>'febr + mrt'!B26</f>
        <v>Hans Hamelink</v>
      </c>
      <c r="C26" s="11">
        <f>aug!Q26</f>
        <v>11</v>
      </c>
      <c r="D26" s="45"/>
      <c r="E26" s="45"/>
      <c r="F26" s="44"/>
      <c r="G26" s="44"/>
      <c r="H26" s="44"/>
      <c r="I26" s="44"/>
      <c r="J26" s="44"/>
      <c r="K26" s="44"/>
      <c r="L26" s="44"/>
      <c r="M26" s="11">
        <f t="shared" si="0"/>
        <v>11</v>
      </c>
    </row>
    <row r="27" spans="1:13" ht="19.5" customHeight="1">
      <c r="A27" s="14">
        <f>'febr + mrt'!A27</f>
        <v>22</v>
      </c>
      <c r="B27" s="28" t="s">
        <v>43</v>
      </c>
      <c r="C27" s="11">
        <f>aug!Q27</f>
        <v>23</v>
      </c>
      <c r="D27" s="45"/>
      <c r="E27" s="45"/>
      <c r="F27" s="44"/>
      <c r="G27" s="44"/>
      <c r="H27" s="44"/>
      <c r="I27" s="44"/>
      <c r="J27" s="44"/>
      <c r="K27" s="44"/>
      <c r="L27" s="44"/>
      <c r="M27" s="11">
        <f t="shared" si="0"/>
        <v>23</v>
      </c>
    </row>
    <row r="28" spans="1:13" ht="19.5" customHeight="1">
      <c r="A28" s="14">
        <f>'febr + mrt'!A28</f>
        <v>23</v>
      </c>
      <c r="B28" s="28" t="s">
        <v>148</v>
      </c>
      <c r="C28" s="11">
        <f>aug!Q28</f>
        <v>8</v>
      </c>
      <c r="D28" s="45"/>
      <c r="E28" s="45"/>
      <c r="F28" s="44"/>
      <c r="G28" s="44"/>
      <c r="H28" s="44"/>
      <c r="I28" s="44"/>
      <c r="J28" s="44"/>
      <c r="K28" s="44"/>
      <c r="L28" s="44"/>
      <c r="M28" s="11">
        <f t="shared" si="0"/>
        <v>8</v>
      </c>
    </row>
    <row r="29" spans="1:13" ht="19.5" customHeight="1">
      <c r="A29" s="14">
        <f>'febr + mrt'!A29</f>
        <v>24</v>
      </c>
      <c r="B29" s="28" t="str">
        <f>'febr + mrt'!B29</f>
        <v>Monnie IJsebaert</v>
      </c>
      <c r="C29" s="11">
        <f>aug!Q29</f>
        <v>24</v>
      </c>
      <c r="D29" s="45"/>
      <c r="E29" s="45"/>
      <c r="F29" s="44"/>
      <c r="G29" s="44"/>
      <c r="H29" s="44"/>
      <c r="I29" s="44"/>
      <c r="J29" s="44"/>
      <c r="K29" s="44"/>
      <c r="L29" s="44"/>
      <c r="M29" s="11">
        <f t="shared" si="0"/>
        <v>24</v>
      </c>
    </row>
    <row r="30" spans="1:13" ht="19.5" customHeight="1">
      <c r="A30" s="14">
        <f>'febr + mrt'!A30</f>
        <v>25</v>
      </c>
      <c r="B30" s="28" t="str">
        <f>'febr + mrt'!B30</f>
        <v>Wim Ijsebaert</v>
      </c>
      <c r="C30" s="11">
        <f>aug!Q30</f>
        <v>13</v>
      </c>
      <c r="D30" s="45"/>
      <c r="E30" s="45"/>
      <c r="F30" s="44"/>
      <c r="G30" s="44"/>
      <c r="H30" s="44"/>
      <c r="I30" s="44"/>
      <c r="J30" s="44"/>
      <c r="K30" s="44"/>
      <c r="L30" s="44"/>
      <c r="M30" s="11">
        <f t="shared" si="0"/>
        <v>13</v>
      </c>
    </row>
    <row r="31" spans="1:13" ht="19.5" customHeight="1">
      <c r="A31" s="14">
        <f>'febr + mrt'!A31</f>
        <v>26</v>
      </c>
      <c r="B31" s="28" t="str">
        <f>'febr + mrt'!B31</f>
        <v>Jan Kalisvaart</v>
      </c>
      <c r="C31" s="11">
        <f>aug!Q31</f>
        <v>9</v>
      </c>
      <c r="D31" s="45"/>
      <c r="E31" s="45"/>
      <c r="F31" s="44"/>
      <c r="G31" s="44"/>
      <c r="H31" s="44"/>
      <c r="I31" s="44"/>
      <c r="J31" s="44"/>
      <c r="K31" s="44"/>
      <c r="L31" s="44"/>
      <c r="M31" s="11">
        <f t="shared" si="0"/>
        <v>9</v>
      </c>
    </row>
    <row r="32" spans="1:13" ht="19.5" customHeight="1">
      <c r="A32" s="14">
        <f>'febr + mrt'!A32</f>
        <v>27</v>
      </c>
      <c r="B32" s="28" t="str">
        <f>'febr + mrt'!B32</f>
        <v>Gerrit Kampman</v>
      </c>
      <c r="C32" s="11">
        <f>aug!Q32</f>
        <v>18</v>
      </c>
      <c r="D32" s="45"/>
      <c r="E32" s="46"/>
      <c r="F32" s="44"/>
      <c r="G32" s="44"/>
      <c r="H32" s="44"/>
      <c r="I32" s="44"/>
      <c r="J32" s="44"/>
      <c r="K32" s="44"/>
      <c r="L32" s="44"/>
      <c r="M32" s="11">
        <f t="shared" si="0"/>
        <v>18</v>
      </c>
    </row>
    <row r="33" spans="1:13" ht="19.5" customHeight="1">
      <c r="A33" s="14">
        <f>'febr + mrt'!A33</f>
        <v>28</v>
      </c>
      <c r="B33" s="28" t="s">
        <v>145</v>
      </c>
      <c r="C33" s="11">
        <f>aug!Q33</f>
        <v>8</v>
      </c>
      <c r="D33" s="45"/>
      <c r="E33" s="45"/>
      <c r="F33" s="44"/>
      <c r="G33" s="44"/>
      <c r="H33" s="44"/>
      <c r="I33" s="44"/>
      <c r="J33" s="44"/>
      <c r="K33" s="44"/>
      <c r="L33" s="44"/>
      <c r="M33" s="11">
        <f t="shared" si="0"/>
        <v>8</v>
      </c>
    </row>
    <row r="34" spans="1:13" ht="19.5" customHeight="1">
      <c r="A34" s="14">
        <f>'febr + mrt'!A34</f>
        <v>29</v>
      </c>
      <c r="B34" s="28" t="str">
        <f>'febr + mrt'!B34</f>
        <v>Esmiralda de Klerk</v>
      </c>
      <c r="C34" s="11">
        <f>aug!Q34</f>
        <v>0</v>
      </c>
      <c r="D34" s="45"/>
      <c r="E34" s="45"/>
      <c r="F34" s="44"/>
      <c r="G34" s="44"/>
      <c r="H34" s="44"/>
      <c r="I34" s="44"/>
      <c r="J34" s="44"/>
      <c r="K34" s="44"/>
      <c r="L34" s="44"/>
      <c r="M34" s="11">
        <f t="shared" si="0"/>
        <v>0</v>
      </c>
    </row>
    <row r="35" spans="1:13" ht="19.5" customHeight="1">
      <c r="A35" s="14">
        <f>'febr + mrt'!A35</f>
        <v>30</v>
      </c>
      <c r="B35" s="28" t="str">
        <f>'febr + mrt'!B35</f>
        <v>Ludwig Lauret</v>
      </c>
      <c r="C35" s="11">
        <f>aug!Q35</f>
        <v>2</v>
      </c>
      <c r="D35" s="45"/>
      <c r="E35" s="45"/>
      <c r="F35" s="44"/>
      <c r="G35" s="44"/>
      <c r="H35" s="44"/>
      <c r="I35" s="44"/>
      <c r="J35" s="44"/>
      <c r="K35" s="44"/>
      <c r="L35" s="44"/>
      <c r="M35" s="11">
        <f t="shared" si="0"/>
        <v>2</v>
      </c>
    </row>
    <row r="36" spans="1:13" ht="19.5" customHeight="1">
      <c r="A36" s="14">
        <f>'febr + mrt'!A36</f>
        <v>31</v>
      </c>
      <c r="B36" s="28" t="str">
        <f>'febr + mrt'!B36</f>
        <v>Leo Martinu</v>
      </c>
      <c r="C36" s="11">
        <f>aug!Q36</f>
        <v>24</v>
      </c>
      <c r="D36" s="45"/>
      <c r="E36" s="45"/>
      <c r="F36" s="44"/>
      <c r="G36" s="44"/>
      <c r="H36" s="44"/>
      <c r="I36" s="44"/>
      <c r="J36" s="44"/>
      <c r="K36" s="44"/>
      <c r="L36" s="44"/>
      <c r="M36" s="11">
        <f t="shared" si="0"/>
        <v>24</v>
      </c>
    </row>
    <row r="37" spans="1:13" ht="19.5" customHeight="1">
      <c r="A37" s="14">
        <f>'febr + mrt'!A37</f>
        <v>32</v>
      </c>
      <c r="B37" s="28" t="str">
        <f>'febr + mrt'!B37</f>
        <v>Peter van Meurs</v>
      </c>
      <c r="C37" s="11">
        <f>aug!Q37</f>
        <v>0</v>
      </c>
      <c r="D37" s="45"/>
      <c r="E37" s="45"/>
      <c r="F37" s="44"/>
      <c r="G37" s="44"/>
      <c r="H37" s="44"/>
      <c r="I37" s="44"/>
      <c r="J37" s="44"/>
      <c r="K37" s="44"/>
      <c r="L37" s="44"/>
      <c r="M37" s="11">
        <f t="shared" si="0"/>
        <v>0</v>
      </c>
    </row>
    <row r="38" spans="1:13" ht="19.5" customHeight="1">
      <c r="A38" s="14">
        <f>'febr + mrt'!A38</f>
        <v>33</v>
      </c>
      <c r="B38" s="28" t="str">
        <f>'febr + mrt'!B38</f>
        <v>Charley Meyer</v>
      </c>
      <c r="C38" s="11">
        <f>aug!Q38</f>
        <v>16</v>
      </c>
      <c r="D38" s="45"/>
      <c r="E38" s="45"/>
      <c r="F38" s="44"/>
      <c r="G38" s="44"/>
      <c r="H38" s="44"/>
      <c r="I38" s="44"/>
      <c r="J38" s="44"/>
      <c r="K38" s="44"/>
      <c r="L38" s="44"/>
      <c r="M38" s="11">
        <f t="shared" si="0"/>
        <v>16</v>
      </c>
    </row>
    <row r="39" spans="1:13" ht="19.5" customHeight="1">
      <c r="A39" s="14">
        <f>'febr + mrt'!A39</f>
        <v>34</v>
      </c>
      <c r="B39" s="28" t="str">
        <f>'febr + mrt'!B39</f>
        <v>Pascal Mortier</v>
      </c>
      <c r="C39" s="11">
        <f>aug!Q39</f>
        <v>7</v>
      </c>
      <c r="D39" s="45"/>
      <c r="E39" s="45"/>
      <c r="F39" s="44"/>
      <c r="G39" s="44"/>
      <c r="H39" s="44"/>
      <c r="I39" s="44"/>
      <c r="J39" s="44"/>
      <c r="K39" s="44"/>
      <c r="L39" s="44"/>
      <c r="M39" s="11">
        <f t="shared" si="0"/>
        <v>7</v>
      </c>
    </row>
    <row r="40" spans="1:13" ht="19.5" customHeight="1">
      <c r="A40" s="14">
        <f>'febr + mrt'!A40</f>
        <v>35</v>
      </c>
      <c r="B40" s="28" t="str">
        <f>'febr + mrt'!B40</f>
        <v>Mark Otterloo</v>
      </c>
      <c r="C40" s="11">
        <f>aug!Q40</f>
        <v>0</v>
      </c>
      <c r="D40" s="45"/>
      <c r="E40" s="45"/>
      <c r="F40" s="45"/>
      <c r="G40" s="44"/>
      <c r="H40" s="44"/>
      <c r="I40" s="44"/>
      <c r="J40" s="44"/>
      <c r="K40" s="44"/>
      <c r="L40" s="44"/>
      <c r="M40" s="11">
        <f t="shared" si="0"/>
        <v>0</v>
      </c>
    </row>
    <row r="41" spans="1:28" s="2" customFormat="1" ht="19.5" customHeight="1">
      <c r="A41" s="14">
        <f>'febr + mrt'!A41</f>
        <v>36</v>
      </c>
      <c r="B41" s="28" t="str">
        <f>'febr + mrt'!B41</f>
        <v>Michiel de Pooter</v>
      </c>
      <c r="C41" s="11">
        <f>aug!Q41</f>
        <v>30</v>
      </c>
      <c r="D41" s="43"/>
      <c r="E41" s="43"/>
      <c r="F41" s="43"/>
      <c r="G41" s="47"/>
      <c r="H41" s="47"/>
      <c r="I41" s="47"/>
      <c r="J41" s="47"/>
      <c r="K41" s="47"/>
      <c r="L41" s="47"/>
      <c r="M41" s="11">
        <f t="shared" si="0"/>
        <v>30</v>
      </c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</row>
    <row r="42" spans="1:28" s="2" customFormat="1" ht="19.5" customHeight="1">
      <c r="A42" s="14">
        <f>'febr + mrt'!A42</f>
        <v>37</v>
      </c>
      <c r="B42" s="28" t="str">
        <f>'febr + mrt'!B42</f>
        <v>Jeffrey Thomas</v>
      </c>
      <c r="C42" s="11">
        <f>aug!Q42</f>
        <v>2</v>
      </c>
      <c r="D42" s="45"/>
      <c r="E42" s="45"/>
      <c r="F42" s="45"/>
      <c r="G42" s="44"/>
      <c r="H42" s="44"/>
      <c r="I42" s="44"/>
      <c r="J42" s="44"/>
      <c r="K42" s="44"/>
      <c r="L42" s="44"/>
      <c r="M42" s="11">
        <f t="shared" si="0"/>
        <v>2</v>
      </c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1:28" s="2" customFormat="1" ht="19.5" customHeight="1">
      <c r="A43" s="14">
        <f>'febr + mrt'!A43</f>
        <v>38</v>
      </c>
      <c r="B43" s="28" t="str">
        <f>'febr + mrt'!B43</f>
        <v>Rob Visman</v>
      </c>
      <c r="C43" s="11">
        <f>aug!Q43</f>
        <v>25</v>
      </c>
      <c r="D43" s="45"/>
      <c r="E43" s="45"/>
      <c r="F43" s="45"/>
      <c r="G43" s="45"/>
      <c r="H43" s="45"/>
      <c r="I43" s="45"/>
      <c r="J43" s="45"/>
      <c r="K43" s="45"/>
      <c r="L43" s="45"/>
      <c r="M43" s="11">
        <f t="shared" si="0"/>
        <v>25</v>
      </c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</row>
    <row r="44" spans="1:28" s="2" customFormat="1" ht="19.5" customHeight="1">
      <c r="A44" s="14">
        <v>39</v>
      </c>
      <c r="B44" s="28" t="str">
        <f>'febr + mrt'!B44</f>
        <v>Bernard de Wever</v>
      </c>
      <c r="C44" s="11">
        <f>aug!Q44</f>
        <v>6</v>
      </c>
      <c r="D44" s="45"/>
      <c r="E44" s="45"/>
      <c r="F44" s="45"/>
      <c r="G44" s="45"/>
      <c r="H44" s="45"/>
      <c r="I44" s="45"/>
      <c r="J44" s="45"/>
      <c r="K44" s="45"/>
      <c r="L44" s="45"/>
      <c r="M44" s="11">
        <f t="shared" si="0"/>
        <v>6</v>
      </c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1:28" s="2" customFormat="1" ht="19.5" customHeight="1">
      <c r="A45" s="14">
        <v>40</v>
      </c>
      <c r="B45" s="28" t="str">
        <f>'febr + mrt'!B45</f>
        <v>Anita Wissel</v>
      </c>
      <c r="C45" s="11">
        <f>aug!Q45</f>
        <v>38</v>
      </c>
      <c r="D45" s="45"/>
      <c r="E45" s="45"/>
      <c r="F45" s="45"/>
      <c r="G45" s="45"/>
      <c r="H45" s="45"/>
      <c r="I45" s="45"/>
      <c r="J45" s="45"/>
      <c r="K45" s="45"/>
      <c r="L45" s="45"/>
      <c r="M45" s="11">
        <f t="shared" si="0"/>
        <v>38</v>
      </c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</row>
    <row r="46" spans="1:28" s="2" customFormat="1" ht="19.5" customHeight="1">
      <c r="A46" s="14">
        <v>41</v>
      </c>
      <c r="B46" s="28" t="str">
        <f>'febr + mrt'!B46</f>
        <v>Elize Witte</v>
      </c>
      <c r="C46" s="11">
        <f>aug!Q46</f>
        <v>26</v>
      </c>
      <c r="D46" s="45"/>
      <c r="E46" s="45"/>
      <c r="F46" s="45"/>
      <c r="G46" s="45"/>
      <c r="H46" s="45"/>
      <c r="I46" s="45"/>
      <c r="J46" s="45"/>
      <c r="K46" s="45"/>
      <c r="L46" s="45"/>
      <c r="M46" s="11">
        <f t="shared" si="0"/>
        <v>26</v>
      </c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</row>
    <row r="47" spans="1:28" s="2" customFormat="1" ht="19.5" customHeight="1">
      <c r="A47" s="14">
        <v>42</v>
      </c>
      <c r="B47" s="28" t="str">
        <f>'febr + mrt'!B47</f>
        <v>Patrick Witte</v>
      </c>
      <c r="C47" s="11">
        <f>aug!Q47</f>
        <v>2</v>
      </c>
      <c r="D47" s="45"/>
      <c r="E47" s="45"/>
      <c r="F47" s="45"/>
      <c r="G47" s="45"/>
      <c r="H47" s="45"/>
      <c r="I47" s="45"/>
      <c r="J47" s="45"/>
      <c r="K47" s="45"/>
      <c r="L47" s="45"/>
      <c r="M47" s="11">
        <f t="shared" si="0"/>
        <v>2</v>
      </c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</row>
    <row r="48" spans="1:28" s="2" customFormat="1" ht="19.5" customHeight="1">
      <c r="A48" s="14">
        <v>43</v>
      </c>
      <c r="B48" s="28" t="str">
        <f>'febr + mrt'!B48</f>
        <v>Cor Zegers</v>
      </c>
      <c r="C48" s="11">
        <f>aug!Q48</f>
        <v>18</v>
      </c>
      <c r="D48" s="45"/>
      <c r="E48" s="45"/>
      <c r="F48" s="45"/>
      <c r="G48" s="45"/>
      <c r="H48" s="45"/>
      <c r="I48" s="45"/>
      <c r="J48" s="45"/>
      <c r="K48" s="45"/>
      <c r="L48" s="45"/>
      <c r="M48" s="11">
        <f t="shared" si="0"/>
        <v>18</v>
      </c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</row>
    <row r="49" spans="1:28" s="2" customFormat="1" ht="19.5" customHeight="1">
      <c r="A49" s="14"/>
      <c r="B49" s="28">
        <f>'febr + mrt'!B49</f>
        <v>0</v>
      </c>
      <c r="C49" s="11">
        <f>aug!Q49</f>
        <v>0</v>
      </c>
      <c r="D49" s="45"/>
      <c r="E49" s="45"/>
      <c r="F49" s="45"/>
      <c r="G49" s="45"/>
      <c r="H49" s="45"/>
      <c r="I49" s="45"/>
      <c r="J49" s="45"/>
      <c r="K49" s="45"/>
      <c r="L49" s="45"/>
      <c r="M49" s="11">
        <f t="shared" si="0"/>
        <v>0</v>
      </c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</row>
    <row r="50" spans="1:28" s="2" customFormat="1" ht="19.5" customHeight="1">
      <c r="A50" s="14"/>
      <c r="B50" s="28">
        <f>'febr + mrt'!B50</f>
        <v>0</v>
      </c>
      <c r="C50" s="11">
        <f>aug!Q50</f>
        <v>0</v>
      </c>
      <c r="D50" s="45"/>
      <c r="E50" s="45"/>
      <c r="F50" s="45"/>
      <c r="G50" s="45"/>
      <c r="H50" s="45"/>
      <c r="I50" s="45"/>
      <c r="J50" s="45"/>
      <c r="K50" s="45"/>
      <c r="L50" s="45"/>
      <c r="M50" s="11">
        <f t="shared" si="0"/>
        <v>0</v>
      </c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</row>
    <row r="51" spans="1:28" s="2" customFormat="1" ht="19.5" customHeight="1">
      <c r="A51" s="14"/>
      <c r="B51" s="28">
        <f>'febr + mrt'!B51</f>
        <v>0</v>
      </c>
      <c r="C51" s="11">
        <f>aug!Q51</f>
        <v>0</v>
      </c>
      <c r="D51" s="45"/>
      <c r="E51" s="45"/>
      <c r="F51" s="45"/>
      <c r="G51" s="45"/>
      <c r="H51" s="45"/>
      <c r="I51" s="45"/>
      <c r="J51" s="45"/>
      <c r="K51" s="45"/>
      <c r="L51" s="45"/>
      <c r="M51" s="11">
        <f t="shared" si="0"/>
        <v>0</v>
      </c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</row>
    <row r="52" spans="1:28" s="2" customFormat="1" ht="19.5" customHeight="1">
      <c r="A52" s="15"/>
      <c r="B52" s="27" t="str">
        <f>'febr + mrt'!B52</f>
        <v>Totaal leden:</v>
      </c>
      <c r="C52" s="7">
        <f aca="true" t="shared" si="1" ref="C52:M52">SUM(C6:C51)</f>
        <v>719</v>
      </c>
      <c r="D52" s="7">
        <f t="shared" si="1"/>
        <v>0</v>
      </c>
      <c r="E52" s="7">
        <f t="shared" si="1"/>
        <v>0</v>
      </c>
      <c r="F52" s="7">
        <f t="shared" si="1"/>
        <v>0</v>
      </c>
      <c r="G52" s="7">
        <f t="shared" si="1"/>
        <v>0</v>
      </c>
      <c r="H52" s="7">
        <f t="shared" si="1"/>
        <v>0</v>
      </c>
      <c r="I52" s="7">
        <f t="shared" si="1"/>
        <v>0</v>
      </c>
      <c r="J52" s="7">
        <f t="shared" si="1"/>
        <v>0</v>
      </c>
      <c r="K52" s="7">
        <f>SUM(K6:K51)</f>
        <v>0</v>
      </c>
      <c r="L52" s="7">
        <f t="shared" si="1"/>
        <v>0</v>
      </c>
      <c r="M52" s="7">
        <f t="shared" si="1"/>
        <v>719</v>
      </c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</row>
    <row r="53" spans="1:28" s="2" customFormat="1" ht="19.5" customHeight="1">
      <c r="A53" s="10"/>
      <c r="B53" s="31"/>
      <c r="C53" s="25"/>
      <c r="D53" s="9"/>
      <c r="E53" s="9"/>
      <c r="F53" s="9"/>
      <c r="G53" s="9"/>
      <c r="H53" s="9"/>
      <c r="I53" s="9"/>
      <c r="J53" s="9"/>
      <c r="K53" s="9"/>
      <c r="L53" s="9"/>
      <c r="M53" s="9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</row>
    <row r="54" spans="1:28" s="2" customFormat="1" ht="19.5" customHeight="1">
      <c r="A54" s="13"/>
      <c r="B54" s="30"/>
      <c r="C54" s="21"/>
      <c r="D54" s="9"/>
      <c r="E54" s="9"/>
      <c r="F54" s="9"/>
      <c r="G54" s="9"/>
      <c r="H54" s="9"/>
      <c r="I54" s="9"/>
      <c r="J54" s="9"/>
      <c r="K54" s="9"/>
      <c r="L54" s="9"/>
      <c r="M54" s="9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</row>
  </sheetData>
  <sheetProtection/>
  <conditionalFormatting sqref="C6:C51 M6:M51">
    <cfRule type="cellIs" priority="1" dxfId="10" operator="between" stopIfTrue="1">
      <formula>0</formula>
      <formula>39</formula>
    </cfRule>
  </conditionalFormatting>
  <dataValidations count="1">
    <dataValidation type="whole" allowBlank="1" showInputMessage="1" showErrorMessage="1" sqref="D6:L51">
      <formula1>0</formula1>
      <formula2>3</formula2>
    </dataValidation>
  </dataValidations>
  <printOptions/>
  <pageMargins left="0.75" right="0.75" top="1" bottom="1" header="0.5" footer="0.5"/>
  <pageSetup fitToHeight="2" fitToWidth="1" horizontalDpi="300" verticalDpi="300" orientation="landscape" paperSize="9" scale="8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7"/>
  <sheetViews>
    <sheetView zoomScalePageLayoutView="0" workbookViewId="0" topLeftCell="A1">
      <pane xSplit="3" ySplit="5" topLeftCell="D6" activePane="bottomRight" state="frozen"/>
      <selection pane="topLeft" activeCell="S48" sqref="S48:S50"/>
      <selection pane="topRight" activeCell="S48" sqref="S48:S50"/>
      <selection pane="bottomLeft" activeCell="S48" sqref="S48:S50"/>
      <selection pane="bottomRight" activeCell="D6" sqref="D6"/>
    </sheetView>
  </sheetViews>
  <sheetFormatPr defaultColWidth="8.8515625" defaultRowHeight="19.5" customHeight="1"/>
  <cols>
    <col min="1" max="1" width="5.7109375" style="16" customWidth="1"/>
    <col min="2" max="2" width="22.00390625" style="34" bestFit="1" customWidth="1"/>
    <col min="3" max="3" width="8.140625" style="20" bestFit="1" customWidth="1"/>
    <col min="4" max="4" width="13.28125" style="20" bestFit="1" customWidth="1"/>
    <col min="5" max="5" width="9.28125" style="20" bestFit="1" customWidth="1"/>
    <col min="6" max="6" width="11.00390625" style="20" bestFit="1" customWidth="1"/>
    <col min="7" max="10" width="9.140625" style="20" customWidth="1"/>
    <col min="11" max="11" width="11.421875" style="20" bestFit="1" customWidth="1"/>
    <col min="12" max="30" width="9.140625" style="20" customWidth="1"/>
  </cols>
  <sheetData>
    <row r="1" spans="2:11" ht="19.5" customHeight="1">
      <c r="B1" s="16" t="s">
        <v>62</v>
      </c>
      <c r="D1" s="69" t="s">
        <v>133</v>
      </c>
      <c r="E1" s="69" t="s">
        <v>134</v>
      </c>
      <c r="F1" s="20" t="s">
        <v>21</v>
      </c>
      <c r="G1" s="20" t="s">
        <v>21</v>
      </c>
      <c r="H1" s="69" t="s">
        <v>25</v>
      </c>
      <c r="I1" s="69" t="s">
        <v>106</v>
      </c>
      <c r="J1" s="69" t="s">
        <v>74</v>
      </c>
      <c r="K1" s="20" t="s">
        <v>110</v>
      </c>
    </row>
    <row r="2" spans="2:11" ht="19.5" customHeight="1">
      <c r="B2" s="16" t="s">
        <v>63</v>
      </c>
      <c r="D2" s="20" t="s">
        <v>21</v>
      </c>
      <c r="E2" s="20" t="s">
        <v>24</v>
      </c>
      <c r="F2" s="20" t="s">
        <v>146</v>
      </c>
      <c r="G2" s="20" t="s">
        <v>147</v>
      </c>
      <c r="H2" s="20" t="s">
        <v>21</v>
      </c>
      <c r="I2" s="20" t="s">
        <v>21</v>
      </c>
      <c r="J2" s="20" t="s">
        <v>79</v>
      </c>
      <c r="K2" s="20" t="s">
        <v>110</v>
      </c>
    </row>
    <row r="3" ht="19.5" customHeight="1">
      <c r="B3" s="16"/>
    </row>
    <row r="4" spans="4:11" ht="19.5" customHeight="1" thickBot="1">
      <c r="D4" s="20" t="s">
        <v>18</v>
      </c>
      <c r="E4" s="20" t="s">
        <v>19</v>
      </c>
      <c r="F4" s="20" t="s">
        <v>18</v>
      </c>
      <c r="G4" s="20" t="s">
        <v>19</v>
      </c>
      <c r="H4" s="20" t="s">
        <v>18</v>
      </c>
      <c r="I4" s="20" t="s">
        <v>19</v>
      </c>
      <c r="J4" s="20" t="s">
        <v>18</v>
      </c>
      <c r="K4" s="20" t="s">
        <v>19</v>
      </c>
    </row>
    <row r="5" spans="1:30" s="1" customFormat="1" ht="19.5" customHeight="1" thickBot="1">
      <c r="A5" s="17"/>
      <c r="B5" s="26"/>
      <c r="C5" s="4" t="s">
        <v>13</v>
      </c>
      <c r="D5" s="61">
        <f>'febr + mrt'!$C5+231</f>
        <v>43743</v>
      </c>
      <c r="E5" s="61">
        <f>'febr + mrt'!$C5+232</f>
        <v>43744</v>
      </c>
      <c r="F5" s="61">
        <f>'febr + mrt'!$C5+238</f>
        <v>43750</v>
      </c>
      <c r="G5" s="61">
        <f>'febr + mrt'!$C5+239</f>
        <v>43751</v>
      </c>
      <c r="H5" s="61">
        <f>'febr + mrt'!$C5+245</f>
        <v>43757</v>
      </c>
      <c r="I5" s="61">
        <f>'febr + mrt'!$C5+246</f>
        <v>43758</v>
      </c>
      <c r="J5" s="61">
        <f>'febr + mrt'!$C5+252</f>
        <v>43764</v>
      </c>
      <c r="K5" s="61">
        <f>'febr + mrt'!$C5+253</f>
        <v>43765</v>
      </c>
      <c r="L5" s="4" t="s">
        <v>12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12" ht="19.5" customHeight="1">
      <c r="A6" s="14">
        <f>'febr + mrt'!A6</f>
        <v>1</v>
      </c>
      <c r="B6" s="28" t="str">
        <f>'febr + mrt'!B6</f>
        <v>Renato Ambrosini</v>
      </c>
      <c r="C6" s="11">
        <f>sept!M6</f>
        <v>28</v>
      </c>
      <c r="D6" s="44"/>
      <c r="E6" s="44"/>
      <c r="F6" s="44"/>
      <c r="G6" s="44"/>
      <c r="H6" s="44"/>
      <c r="I6" s="44"/>
      <c r="J6" s="44"/>
      <c r="K6" s="44"/>
      <c r="L6" s="11">
        <f aca="true" t="shared" si="0" ref="L6:L51">SUM(C6:K6)</f>
        <v>28</v>
      </c>
    </row>
    <row r="7" spans="1:12" ht="19.5" customHeight="1">
      <c r="A7" s="14">
        <f>'febr + mrt'!A7</f>
        <v>2</v>
      </c>
      <c r="B7" s="28" t="str">
        <f>'febr + mrt'!B7</f>
        <v>Frits Bakker</v>
      </c>
      <c r="C7" s="5">
        <f>sept!M7</f>
        <v>0</v>
      </c>
      <c r="D7" s="44"/>
      <c r="E7" s="44"/>
      <c r="F7" s="44"/>
      <c r="G7" s="44"/>
      <c r="H7" s="44"/>
      <c r="I7" s="44"/>
      <c r="J7" s="44"/>
      <c r="K7" s="44"/>
      <c r="L7" s="11">
        <f t="shared" si="0"/>
        <v>0</v>
      </c>
    </row>
    <row r="8" spans="1:12" ht="19.5" customHeight="1">
      <c r="A8" s="14">
        <f>'febr + mrt'!A8</f>
        <v>3</v>
      </c>
      <c r="B8" s="28" t="str">
        <f>'febr + mrt'!B8</f>
        <v>Naboth Bevelander</v>
      </c>
      <c r="C8" s="5">
        <f>sept!M8</f>
        <v>20</v>
      </c>
      <c r="D8" s="44"/>
      <c r="E8" s="44"/>
      <c r="F8" s="44"/>
      <c r="G8" s="44"/>
      <c r="H8" s="44"/>
      <c r="I8" s="44"/>
      <c r="J8" s="44"/>
      <c r="K8" s="44"/>
      <c r="L8" s="11">
        <f t="shared" si="0"/>
        <v>20</v>
      </c>
    </row>
    <row r="9" spans="1:12" ht="19.5" customHeight="1">
      <c r="A9" s="14">
        <f>'febr + mrt'!A9</f>
        <v>4</v>
      </c>
      <c r="B9" s="28" t="str">
        <f>'febr + mrt'!B9</f>
        <v>George de Block</v>
      </c>
      <c r="C9" s="5">
        <f>sept!M9</f>
        <v>20</v>
      </c>
      <c r="D9" s="44"/>
      <c r="E9" s="44"/>
      <c r="F9" s="44"/>
      <c r="G9" s="44"/>
      <c r="H9" s="44"/>
      <c r="I9" s="44"/>
      <c r="J9" s="44"/>
      <c r="K9" s="44"/>
      <c r="L9" s="11">
        <f t="shared" si="0"/>
        <v>20</v>
      </c>
    </row>
    <row r="10" spans="1:12" ht="19.5" customHeight="1">
      <c r="A10" s="14">
        <f>'febr + mrt'!A10</f>
        <v>5</v>
      </c>
      <c r="B10" s="28" t="str">
        <f>'febr + mrt'!B10</f>
        <v>Lia van Broekhoven</v>
      </c>
      <c r="C10" s="5">
        <f>sept!M10</f>
        <v>22</v>
      </c>
      <c r="D10" s="44"/>
      <c r="E10" s="44"/>
      <c r="F10" s="44"/>
      <c r="G10" s="44"/>
      <c r="H10" s="44"/>
      <c r="I10" s="44"/>
      <c r="J10" s="44"/>
      <c r="K10" s="44"/>
      <c r="L10" s="11">
        <f t="shared" si="0"/>
        <v>22</v>
      </c>
    </row>
    <row r="11" spans="1:12" ht="19.5" customHeight="1">
      <c r="A11" s="14">
        <f>'febr + mrt'!A11</f>
        <v>6</v>
      </c>
      <c r="B11" s="28" t="str">
        <f>'febr + mrt'!B11</f>
        <v>Evert Butler</v>
      </c>
      <c r="C11" s="5">
        <f>sept!M11</f>
        <v>3</v>
      </c>
      <c r="D11" s="44"/>
      <c r="E11" s="44"/>
      <c r="F11" s="44"/>
      <c r="G11" s="44"/>
      <c r="H11" s="44"/>
      <c r="I11" s="44"/>
      <c r="J11" s="44"/>
      <c r="K11" s="44"/>
      <c r="L11" s="11">
        <f t="shared" si="0"/>
        <v>3</v>
      </c>
    </row>
    <row r="12" spans="1:12" ht="19.5" customHeight="1">
      <c r="A12" s="14">
        <f>'febr + mrt'!A12</f>
        <v>7</v>
      </c>
      <c r="B12" s="28" t="str">
        <f>'febr + mrt'!B12</f>
        <v>Herman Dekker</v>
      </c>
      <c r="C12" s="5">
        <f>sept!M12</f>
        <v>23</v>
      </c>
      <c r="D12" s="44"/>
      <c r="E12" s="44"/>
      <c r="F12" s="44"/>
      <c r="G12" s="44"/>
      <c r="H12" s="44"/>
      <c r="I12" s="44"/>
      <c r="J12" s="44"/>
      <c r="K12" s="44"/>
      <c r="L12" s="11">
        <f t="shared" si="0"/>
        <v>23</v>
      </c>
    </row>
    <row r="13" spans="1:12" ht="19.5" customHeight="1">
      <c r="A13" s="14">
        <f>'febr + mrt'!A13</f>
        <v>8</v>
      </c>
      <c r="B13" s="28" t="str">
        <f>'febr + mrt'!B13</f>
        <v>Frans den Deurwaarder</v>
      </c>
      <c r="C13" s="5">
        <f>sept!M13</f>
        <v>27</v>
      </c>
      <c r="D13" s="44"/>
      <c r="E13" s="44"/>
      <c r="F13" s="44"/>
      <c r="G13" s="44"/>
      <c r="H13" s="44"/>
      <c r="I13" s="44"/>
      <c r="J13" s="44"/>
      <c r="K13" s="44"/>
      <c r="L13" s="11">
        <f t="shared" si="0"/>
        <v>27</v>
      </c>
    </row>
    <row r="14" spans="1:12" ht="19.5" customHeight="1">
      <c r="A14" s="14">
        <f>'febr + mrt'!A14</f>
        <v>9</v>
      </c>
      <c r="B14" s="28" t="str">
        <f>'febr + mrt'!B14</f>
        <v>Irma den Deurwaarder</v>
      </c>
      <c r="C14" s="5">
        <f>sept!M14</f>
        <v>26</v>
      </c>
      <c r="D14" s="44"/>
      <c r="E14" s="44"/>
      <c r="F14" s="44"/>
      <c r="G14" s="44"/>
      <c r="H14" s="44"/>
      <c r="I14" s="44"/>
      <c r="J14" s="44"/>
      <c r="K14" s="44"/>
      <c r="L14" s="11">
        <f t="shared" si="0"/>
        <v>26</v>
      </c>
    </row>
    <row r="15" spans="1:12" ht="19.5" customHeight="1">
      <c r="A15" s="14">
        <f>'febr + mrt'!A15</f>
        <v>10</v>
      </c>
      <c r="B15" s="28" t="str">
        <f>'febr + mrt'!B15</f>
        <v>Bram Dieleman</v>
      </c>
      <c r="C15" s="5">
        <f>sept!M15</f>
        <v>52</v>
      </c>
      <c r="D15" s="44"/>
      <c r="E15" s="44"/>
      <c r="F15" s="44"/>
      <c r="G15" s="44"/>
      <c r="H15" s="44"/>
      <c r="I15" s="44"/>
      <c r="J15" s="44"/>
      <c r="K15" s="44"/>
      <c r="L15" s="11">
        <f t="shared" si="0"/>
        <v>52</v>
      </c>
    </row>
    <row r="16" spans="1:12" ht="19.5" customHeight="1">
      <c r="A16" s="14">
        <f>'febr + mrt'!A16</f>
        <v>11</v>
      </c>
      <c r="B16" s="28" t="str">
        <f>'febr + mrt'!B16</f>
        <v>Jean-Paul van Driel</v>
      </c>
      <c r="C16" s="5">
        <f>sept!M16</f>
        <v>11</v>
      </c>
      <c r="D16" s="44"/>
      <c r="E16" s="44"/>
      <c r="F16" s="44"/>
      <c r="G16" s="44"/>
      <c r="H16" s="44"/>
      <c r="I16" s="44"/>
      <c r="J16" s="44"/>
      <c r="K16" s="44"/>
      <c r="L16" s="11">
        <f t="shared" si="0"/>
        <v>11</v>
      </c>
    </row>
    <row r="17" spans="1:12" ht="19.5" customHeight="1">
      <c r="A17" s="14">
        <f>'febr + mrt'!A17</f>
        <v>12</v>
      </c>
      <c r="B17" s="28" t="str">
        <f>'febr + mrt'!B17</f>
        <v>Chris van Drongelen</v>
      </c>
      <c r="C17" s="5">
        <f>sept!M17</f>
        <v>22</v>
      </c>
      <c r="D17" s="44"/>
      <c r="E17" s="44"/>
      <c r="F17" s="44"/>
      <c r="G17" s="44"/>
      <c r="H17" s="44"/>
      <c r="I17" s="44"/>
      <c r="J17" s="44"/>
      <c r="K17" s="44"/>
      <c r="L17" s="11">
        <f t="shared" si="0"/>
        <v>22</v>
      </c>
    </row>
    <row r="18" spans="1:12" ht="19.5" customHeight="1">
      <c r="A18" s="14">
        <f>'febr + mrt'!A18</f>
        <v>13</v>
      </c>
      <c r="B18" s="28" t="str">
        <f>'febr + mrt'!B18</f>
        <v>Jan van Drongelen</v>
      </c>
      <c r="C18" s="5">
        <f>sept!M18</f>
        <v>24</v>
      </c>
      <c r="D18" s="44"/>
      <c r="E18" s="44"/>
      <c r="F18" s="44"/>
      <c r="G18" s="44"/>
      <c r="H18" s="44"/>
      <c r="I18" s="44"/>
      <c r="J18" s="44"/>
      <c r="K18" s="44"/>
      <c r="L18" s="11">
        <f t="shared" si="0"/>
        <v>24</v>
      </c>
    </row>
    <row r="19" spans="1:12" ht="19.5" customHeight="1">
      <c r="A19" s="14">
        <f>'febr + mrt'!A19</f>
        <v>14</v>
      </c>
      <c r="B19" s="28" t="str">
        <f>'febr + mrt'!B19</f>
        <v>Kees Faas</v>
      </c>
      <c r="C19" s="5">
        <f>sept!M19</f>
        <v>25</v>
      </c>
      <c r="D19" s="44"/>
      <c r="E19" s="44"/>
      <c r="F19" s="44"/>
      <c r="G19" s="44"/>
      <c r="H19" s="44"/>
      <c r="I19" s="44"/>
      <c r="J19" s="44"/>
      <c r="K19" s="44"/>
      <c r="L19" s="11">
        <f t="shared" si="0"/>
        <v>25</v>
      </c>
    </row>
    <row r="20" spans="1:12" ht="19.5" customHeight="1">
      <c r="A20" s="14">
        <f>'febr + mrt'!A20</f>
        <v>15</v>
      </c>
      <c r="B20" s="28" t="str">
        <f>'febr + mrt'!B20</f>
        <v>Ronnie Fieret</v>
      </c>
      <c r="C20" s="5">
        <f>sept!M20</f>
        <v>27</v>
      </c>
      <c r="D20" s="44"/>
      <c r="E20" s="44"/>
      <c r="F20" s="44"/>
      <c r="G20" s="44"/>
      <c r="H20" s="44"/>
      <c r="I20" s="44"/>
      <c r="J20" s="44"/>
      <c r="K20" s="44"/>
      <c r="L20" s="11">
        <f t="shared" si="0"/>
        <v>27</v>
      </c>
    </row>
    <row r="21" spans="1:12" ht="19.5" customHeight="1">
      <c r="A21" s="14">
        <f>'febr + mrt'!A21</f>
        <v>16</v>
      </c>
      <c r="B21" s="28" t="str">
        <f>'febr + mrt'!B21</f>
        <v>Henk Franken</v>
      </c>
      <c r="C21" s="5">
        <f>sept!M21</f>
        <v>24</v>
      </c>
      <c r="D21" s="44"/>
      <c r="E21" s="44"/>
      <c r="F21" s="44"/>
      <c r="G21" s="44"/>
      <c r="H21" s="44"/>
      <c r="I21" s="44"/>
      <c r="J21" s="44"/>
      <c r="K21" s="44"/>
      <c r="L21" s="11">
        <f t="shared" si="0"/>
        <v>24</v>
      </c>
    </row>
    <row r="22" spans="1:12" ht="19.5" customHeight="1">
      <c r="A22" s="14">
        <f>'febr + mrt'!A22</f>
        <v>17</v>
      </c>
      <c r="B22" s="28" t="str">
        <f>'febr + mrt'!B22</f>
        <v>Jan 't Gilde</v>
      </c>
      <c r="C22" s="5">
        <f>sept!M22</f>
        <v>27</v>
      </c>
      <c r="D22" s="44"/>
      <c r="E22" s="44"/>
      <c r="F22" s="44"/>
      <c r="G22" s="44"/>
      <c r="H22" s="44"/>
      <c r="I22" s="44"/>
      <c r="J22" s="44"/>
      <c r="K22" s="44"/>
      <c r="L22" s="11">
        <f t="shared" si="0"/>
        <v>27</v>
      </c>
    </row>
    <row r="23" spans="1:12" ht="19.5" customHeight="1">
      <c r="A23" s="14">
        <f>'febr + mrt'!A23</f>
        <v>18</v>
      </c>
      <c r="B23" s="28" t="str">
        <f>'febr + mrt'!B23</f>
        <v>Rob van der Goes</v>
      </c>
      <c r="C23" s="5">
        <f>sept!M23</f>
        <v>15</v>
      </c>
      <c r="D23" s="44"/>
      <c r="E23" s="44"/>
      <c r="F23" s="44"/>
      <c r="G23" s="44"/>
      <c r="H23" s="44"/>
      <c r="I23" s="44"/>
      <c r="J23" s="44"/>
      <c r="K23" s="44"/>
      <c r="L23" s="11">
        <f t="shared" si="0"/>
        <v>15</v>
      </c>
    </row>
    <row r="24" spans="1:12" ht="19.5" customHeight="1">
      <c r="A24" s="14">
        <f>'febr + mrt'!A24</f>
        <v>19</v>
      </c>
      <c r="B24" s="28" t="str">
        <f>'febr + mrt'!B24</f>
        <v>Johan Haak</v>
      </c>
      <c r="C24" s="5">
        <f>sept!M24</f>
        <v>13</v>
      </c>
      <c r="D24" s="44"/>
      <c r="E24" s="44"/>
      <c r="F24" s="44"/>
      <c r="G24" s="44"/>
      <c r="H24" s="44"/>
      <c r="I24" s="44"/>
      <c r="J24" s="44"/>
      <c r="K24" s="44"/>
      <c r="L24" s="11">
        <f t="shared" si="0"/>
        <v>13</v>
      </c>
    </row>
    <row r="25" spans="1:12" ht="19.5" customHeight="1">
      <c r="A25" s="14">
        <f>'febr + mrt'!A25</f>
        <v>20</v>
      </c>
      <c r="B25" s="28" t="str">
        <f>'febr + mrt'!B25</f>
        <v>Piet Haak</v>
      </c>
      <c r="C25" s="5">
        <f>sept!M25</f>
        <v>0</v>
      </c>
      <c r="D25" s="44"/>
      <c r="E25" s="44"/>
      <c r="F25" s="44"/>
      <c r="G25" s="44"/>
      <c r="H25" s="44"/>
      <c r="I25" s="44"/>
      <c r="J25" s="44"/>
      <c r="K25" s="44"/>
      <c r="L25" s="11">
        <f t="shared" si="0"/>
        <v>0</v>
      </c>
    </row>
    <row r="26" spans="1:12" ht="19.5" customHeight="1">
      <c r="A26" s="14">
        <f>'febr + mrt'!A26</f>
        <v>21</v>
      </c>
      <c r="B26" s="28" t="str">
        <f>'febr + mrt'!B26</f>
        <v>Hans Hamelink</v>
      </c>
      <c r="C26" s="5">
        <f>sept!M26</f>
        <v>11</v>
      </c>
      <c r="D26" s="44"/>
      <c r="E26" s="44"/>
      <c r="F26" s="44"/>
      <c r="G26" s="44"/>
      <c r="H26" s="44"/>
      <c r="I26" s="44"/>
      <c r="J26" s="44"/>
      <c r="K26" s="44"/>
      <c r="L26" s="11">
        <f t="shared" si="0"/>
        <v>11</v>
      </c>
    </row>
    <row r="27" spans="1:12" ht="19.5" customHeight="1">
      <c r="A27" s="14">
        <f>'febr + mrt'!A27</f>
        <v>22</v>
      </c>
      <c r="B27" s="28" t="s">
        <v>43</v>
      </c>
      <c r="C27" s="5">
        <f>sept!M27</f>
        <v>23</v>
      </c>
      <c r="D27" s="44"/>
      <c r="E27" s="44"/>
      <c r="F27" s="44"/>
      <c r="G27" s="44"/>
      <c r="H27" s="44"/>
      <c r="I27" s="44"/>
      <c r="J27" s="44"/>
      <c r="K27" s="44"/>
      <c r="L27" s="11">
        <f t="shared" si="0"/>
        <v>23</v>
      </c>
    </row>
    <row r="28" spans="1:12" ht="19.5" customHeight="1">
      <c r="A28" s="14">
        <f>'febr + mrt'!A28</f>
        <v>23</v>
      </c>
      <c r="B28" s="28" t="s">
        <v>148</v>
      </c>
      <c r="C28" s="5">
        <f>sept!M28</f>
        <v>8</v>
      </c>
      <c r="D28" s="44"/>
      <c r="E28" s="44"/>
      <c r="F28" s="44"/>
      <c r="G28" s="44"/>
      <c r="H28" s="44"/>
      <c r="I28" s="44"/>
      <c r="J28" s="44"/>
      <c r="K28" s="44"/>
      <c r="L28" s="11">
        <f t="shared" si="0"/>
        <v>8</v>
      </c>
    </row>
    <row r="29" spans="1:12" ht="19.5" customHeight="1">
      <c r="A29" s="14">
        <f>'febr + mrt'!A29</f>
        <v>24</v>
      </c>
      <c r="B29" s="28" t="str">
        <f>'febr + mrt'!B29</f>
        <v>Monnie IJsebaert</v>
      </c>
      <c r="C29" s="5">
        <f>sept!M29</f>
        <v>24</v>
      </c>
      <c r="D29" s="44"/>
      <c r="E29" s="44"/>
      <c r="F29" s="44"/>
      <c r="G29" s="44"/>
      <c r="H29" s="44"/>
      <c r="I29" s="44"/>
      <c r="J29" s="44"/>
      <c r="K29" s="44"/>
      <c r="L29" s="11">
        <f t="shared" si="0"/>
        <v>24</v>
      </c>
    </row>
    <row r="30" spans="1:12" ht="19.5" customHeight="1">
      <c r="A30" s="14">
        <f>'febr + mrt'!A30</f>
        <v>25</v>
      </c>
      <c r="B30" s="28" t="str">
        <f>'febr + mrt'!B30</f>
        <v>Wim Ijsebaert</v>
      </c>
      <c r="C30" s="5">
        <f>sept!M30</f>
        <v>13</v>
      </c>
      <c r="D30" s="44"/>
      <c r="E30" s="44"/>
      <c r="F30" s="44"/>
      <c r="G30" s="44"/>
      <c r="H30" s="44"/>
      <c r="I30" s="44"/>
      <c r="J30" s="44"/>
      <c r="K30" s="44"/>
      <c r="L30" s="11">
        <f t="shared" si="0"/>
        <v>13</v>
      </c>
    </row>
    <row r="31" spans="1:12" ht="19.5" customHeight="1">
      <c r="A31" s="14">
        <f>'febr + mrt'!A31</f>
        <v>26</v>
      </c>
      <c r="B31" s="28" t="str">
        <f>'febr + mrt'!B31</f>
        <v>Jan Kalisvaart</v>
      </c>
      <c r="C31" s="5">
        <f>sept!M31</f>
        <v>9</v>
      </c>
      <c r="D31" s="44"/>
      <c r="E31" s="44"/>
      <c r="F31" s="44"/>
      <c r="G31" s="44"/>
      <c r="H31" s="44"/>
      <c r="I31" s="44"/>
      <c r="J31" s="44"/>
      <c r="K31" s="44"/>
      <c r="L31" s="11">
        <f t="shared" si="0"/>
        <v>9</v>
      </c>
    </row>
    <row r="32" spans="1:12" ht="19.5" customHeight="1">
      <c r="A32" s="14">
        <f>'febr + mrt'!A32</f>
        <v>27</v>
      </c>
      <c r="B32" s="28" t="str">
        <f>'febr + mrt'!B32</f>
        <v>Gerrit Kampman</v>
      </c>
      <c r="C32" s="5">
        <f>sept!M32</f>
        <v>18</v>
      </c>
      <c r="D32" s="44"/>
      <c r="E32" s="44"/>
      <c r="F32" s="44"/>
      <c r="G32" s="44"/>
      <c r="H32" s="44"/>
      <c r="I32" s="44"/>
      <c r="J32" s="44"/>
      <c r="K32" s="44"/>
      <c r="L32" s="11">
        <f t="shared" si="0"/>
        <v>18</v>
      </c>
    </row>
    <row r="33" spans="1:12" ht="19.5" customHeight="1">
      <c r="A33" s="14">
        <f>'febr + mrt'!A33</f>
        <v>28</v>
      </c>
      <c r="B33" s="28" t="s">
        <v>145</v>
      </c>
      <c r="C33" s="5">
        <f>sept!M33</f>
        <v>8</v>
      </c>
      <c r="D33" s="44"/>
      <c r="E33" s="44"/>
      <c r="F33" s="44"/>
      <c r="G33" s="44"/>
      <c r="H33" s="44"/>
      <c r="I33" s="44"/>
      <c r="J33" s="44"/>
      <c r="K33" s="44"/>
      <c r="L33" s="11">
        <f t="shared" si="0"/>
        <v>8</v>
      </c>
    </row>
    <row r="34" spans="1:12" ht="19.5" customHeight="1">
      <c r="A34" s="14">
        <f>'febr + mrt'!A34</f>
        <v>29</v>
      </c>
      <c r="B34" s="28" t="str">
        <f>'febr + mrt'!B34</f>
        <v>Esmiralda de Klerk</v>
      </c>
      <c r="C34" s="5">
        <f>sept!M34</f>
        <v>0</v>
      </c>
      <c r="D34" s="44"/>
      <c r="E34" s="44"/>
      <c r="F34" s="44"/>
      <c r="G34" s="44"/>
      <c r="H34" s="44"/>
      <c r="I34" s="44"/>
      <c r="J34" s="44"/>
      <c r="K34" s="44"/>
      <c r="L34" s="11">
        <f t="shared" si="0"/>
        <v>0</v>
      </c>
    </row>
    <row r="35" spans="1:12" ht="19.5" customHeight="1">
      <c r="A35" s="14">
        <f>'febr + mrt'!A35</f>
        <v>30</v>
      </c>
      <c r="B35" s="28" t="str">
        <f>'febr + mrt'!B35</f>
        <v>Ludwig Lauret</v>
      </c>
      <c r="C35" s="5">
        <f>sept!M35</f>
        <v>2</v>
      </c>
      <c r="D35" s="44"/>
      <c r="E35" s="44"/>
      <c r="F35" s="44"/>
      <c r="G35" s="44"/>
      <c r="H35" s="44"/>
      <c r="I35" s="44"/>
      <c r="J35" s="44"/>
      <c r="K35" s="44"/>
      <c r="L35" s="11">
        <f t="shared" si="0"/>
        <v>2</v>
      </c>
    </row>
    <row r="36" spans="1:12" ht="19.5" customHeight="1">
      <c r="A36" s="14">
        <f>'febr + mrt'!A36</f>
        <v>31</v>
      </c>
      <c r="B36" s="28" t="str">
        <f>'febr + mrt'!B36</f>
        <v>Leo Martinu</v>
      </c>
      <c r="C36" s="5">
        <f>sept!M36</f>
        <v>24</v>
      </c>
      <c r="D36" s="44"/>
      <c r="E36" s="44"/>
      <c r="F36" s="44"/>
      <c r="G36" s="44"/>
      <c r="H36" s="44"/>
      <c r="I36" s="44"/>
      <c r="J36" s="44"/>
      <c r="K36" s="44"/>
      <c r="L36" s="11">
        <f t="shared" si="0"/>
        <v>24</v>
      </c>
    </row>
    <row r="37" spans="1:12" ht="19.5" customHeight="1">
      <c r="A37" s="14">
        <f>'febr + mrt'!A37</f>
        <v>32</v>
      </c>
      <c r="B37" s="28" t="str">
        <f>'febr + mrt'!B37</f>
        <v>Peter van Meurs</v>
      </c>
      <c r="C37" s="5">
        <f>sept!M37</f>
        <v>0</v>
      </c>
      <c r="D37" s="44"/>
      <c r="E37" s="44"/>
      <c r="F37" s="44"/>
      <c r="G37" s="44"/>
      <c r="H37" s="44"/>
      <c r="I37" s="44"/>
      <c r="J37" s="44"/>
      <c r="K37" s="44"/>
      <c r="L37" s="11">
        <f t="shared" si="0"/>
        <v>0</v>
      </c>
    </row>
    <row r="38" spans="1:12" ht="19.5" customHeight="1">
      <c r="A38" s="14">
        <f>'febr + mrt'!A38</f>
        <v>33</v>
      </c>
      <c r="B38" s="28" t="str">
        <f>'febr + mrt'!B38</f>
        <v>Charley Meyer</v>
      </c>
      <c r="C38" s="5">
        <f>sept!M38</f>
        <v>16</v>
      </c>
      <c r="D38" s="44"/>
      <c r="E38" s="44"/>
      <c r="F38" s="44"/>
      <c r="G38" s="44"/>
      <c r="H38" s="44"/>
      <c r="I38" s="44"/>
      <c r="J38" s="44"/>
      <c r="K38" s="44"/>
      <c r="L38" s="11">
        <f t="shared" si="0"/>
        <v>16</v>
      </c>
    </row>
    <row r="39" spans="1:12" ht="19.5" customHeight="1">
      <c r="A39" s="14">
        <f>'febr + mrt'!A39</f>
        <v>34</v>
      </c>
      <c r="B39" s="28" t="str">
        <f>'febr + mrt'!B39</f>
        <v>Pascal Mortier</v>
      </c>
      <c r="C39" s="5">
        <f>sept!M39</f>
        <v>7</v>
      </c>
      <c r="D39" s="44"/>
      <c r="E39" s="44"/>
      <c r="F39" s="44"/>
      <c r="G39" s="44"/>
      <c r="H39" s="44"/>
      <c r="I39" s="44"/>
      <c r="J39" s="44"/>
      <c r="K39" s="44"/>
      <c r="L39" s="11">
        <f t="shared" si="0"/>
        <v>7</v>
      </c>
    </row>
    <row r="40" spans="1:12" ht="19.5" customHeight="1">
      <c r="A40" s="14">
        <f>'febr + mrt'!A40</f>
        <v>35</v>
      </c>
      <c r="B40" s="28" t="str">
        <f>'febr + mrt'!B40</f>
        <v>Mark Otterloo</v>
      </c>
      <c r="C40" s="5">
        <f>sept!M40</f>
        <v>0</v>
      </c>
      <c r="D40" s="44"/>
      <c r="E40" s="44"/>
      <c r="F40" s="44"/>
      <c r="G40" s="44"/>
      <c r="H40" s="44"/>
      <c r="I40" s="44"/>
      <c r="J40" s="44"/>
      <c r="K40" s="44"/>
      <c r="L40" s="11">
        <f t="shared" si="0"/>
        <v>0</v>
      </c>
    </row>
    <row r="41" spans="1:12" ht="19.5" customHeight="1">
      <c r="A41" s="14">
        <f>'febr + mrt'!A41</f>
        <v>36</v>
      </c>
      <c r="B41" s="28" t="str">
        <f>'febr + mrt'!B41</f>
        <v>Michiel de Pooter</v>
      </c>
      <c r="C41" s="5">
        <f>sept!M41</f>
        <v>30</v>
      </c>
      <c r="D41" s="44"/>
      <c r="E41" s="44"/>
      <c r="F41" s="44"/>
      <c r="G41" s="44"/>
      <c r="H41" s="44"/>
      <c r="I41" s="44"/>
      <c r="J41" s="44"/>
      <c r="K41" s="44"/>
      <c r="L41" s="11">
        <f t="shared" si="0"/>
        <v>30</v>
      </c>
    </row>
    <row r="42" spans="1:12" ht="19.5" customHeight="1">
      <c r="A42" s="14">
        <f>'febr + mrt'!A42</f>
        <v>37</v>
      </c>
      <c r="B42" s="28" t="str">
        <f>'febr + mrt'!B42</f>
        <v>Jeffrey Thomas</v>
      </c>
      <c r="C42" s="5">
        <f>sept!M42</f>
        <v>2</v>
      </c>
      <c r="D42" s="44"/>
      <c r="E42" s="44"/>
      <c r="F42" s="44"/>
      <c r="G42" s="44"/>
      <c r="H42" s="44"/>
      <c r="I42" s="44"/>
      <c r="J42" s="44"/>
      <c r="K42" s="44"/>
      <c r="L42" s="11">
        <f t="shared" si="0"/>
        <v>2</v>
      </c>
    </row>
    <row r="43" spans="1:12" ht="19.5" customHeight="1">
      <c r="A43" s="14">
        <f>'febr + mrt'!A43</f>
        <v>38</v>
      </c>
      <c r="B43" s="28" t="str">
        <f>'febr + mrt'!B43</f>
        <v>Rob Visman</v>
      </c>
      <c r="C43" s="5">
        <f>sept!M43</f>
        <v>25</v>
      </c>
      <c r="D43" s="44"/>
      <c r="E43" s="44"/>
      <c r="F43" s="44"/>
      <c r="G43" s="44"/>
      <c r="H43" s="44"/>
      <c r="I43" s="44"/>
      <c r="J43" s="44"/>
      <c r="K43" s="44"/>
      <c r="L43" s="11">
        <f t="shared" si="0"/>
        <v>25</v>
      </c>
    </row>
    <row r="44" spans="1:12" ht="19.5" customHeight="1">
      <c r="A44" s="14">
        <v>39</v>
      </c>
      <c r="B44" s="28" t="str">
        <f>'febr + mrt'!B44</f>
        <v>Bernard de Wever</v>
      </c>
      <c r="C44" s="5">
        <f>sept!M44</f>
        <v>6</v>
      </c>
      <c r="D44" s="44"/>
      <c r="E44" s="44"/>
      <c r="F44" s="44"/>
      <c r="G44" s="44"/>
      <c r="H44" s="44"/>
      <c r="I44" s="44"/>
      <c r="J44" s="44"/>
      <c r="K44" s="44"/>
      <c r="L44" s="11">
        <f t="shared" si="0"/>
        <v>6</v>
      </c>
    </row>
    <row r="45" spans="1:12" ht="19.5" customHeight="1">
      <c r="A45" s="14">
        <v>40</v>
      </c>
      <c r="B45" s="28" t="str">
        <f>'febr + mrt'!B45</f>
        <v>Anita Wissel</v>
      </c>
      <c r="C45" s="5">
        <f>sept!M45</f>
        <v>38</v>
      </c>
      <c r="D45" s="44"/>
      <c r="E45" s="44"/>
      <c r="F45" s="44"/>
      <c r="G45" s="44"/>
      <c r="H45" s="44"/>
      <c r="I45" s="44"/>
      <c r="J45" s="44"/>
      <c r="K45" s="44"/>
      <c r="L45" s="11">
        <f t="shared" si="0"/>
        <v>38</v>
      </c>
    </row>
    <row r="46" spans="1:12" ht="19.5" customHeight="1">
      <c r="A46" s="14">
        <v>41</v>
      </c>
      <c r="B46" s="28" t="str">
        <f>'febr + mrt'!B46</f>
        <v>Elize Witte</v>
      </c>
      <c r="C46" s="5">
        <f>sept!M46</f>
        <v>26</v>
      </c>
      <c r="D46" s="44"/>
      <c r="E46" s="44"/>
      <c r="F46" s="44"/>
      <c r="G46" s="44"/>
      <c r="H46" s="44"/>
      <c r="I46" s="44"/>
      <c r="J46" s="44"/>
      <c r="K46" s="44"/>
      <c r="L46" s="11">
        <f t="shared" si="0"/>
        <v>26</v>
      </c>
    </row>
    <row r="47" spans="1:12" ht="19.5" customHeight="1">
      <c r="A47" s="14">
        <v>42</v>
      </c>
      <c r="B47" s="28" t="str">
        <f>'febr + mrt'!B47</f>
        <v>Patrick Witte</v>
      </c>
      <c r="C47" s="5">
        <f>sept!M47</f>
        <v>2</v>
      </c>
      <c r="D47" s="44"/>
      <c r="E47" s="44"/>
      <c r="F47" s="44"/>
      <c r="G47" s="44"/>
      <c r="H47" s="44"/>
      <c r="I47" s="44"/>
      <c r="J47" s="44"/>
      <c r="K47" s="44"/>
      <c r="L47" s="11">
        <f t="shared" si="0"/>
        <v>2</v>
      </c>
    </row>
    <row r="48" spans="1:12" ht="19.5" customHeight="1">
      <c r="A48" s="14">
        <v>43</v>
      </c>
      <c r="B48" s="28" t="str">
        <f>'febr + mrt'!B48</f>
        <v>Cor Zegers</v>
      </c>
      <c r="C48" s="5">
        <f>sept!M48</f>
        <v>18</v>
      </c>
      <c r="D48" s="44"/>
      <c r="E48" s="44"/>
      <c r="F48" s="44"/>
      <c r="G48" s="44"/>
      <c r="H48" s="44"/>
      <c r="I48" s="44"/>
      <c r="J48" s="44"/>
      <c r="K48" s="44"/>
      <c r="L48" s="11">
        <f t="shared" si="0"/>
        <v>18</v>
      </c>
    </row>
    <row r="49" spans="1:12" ht="19.5" customHeight="1">
      <c r="A49" s="14"/>
      <c r="B49" s="28">
        <f>'febr + mrt'!B49</f>
        <v>0</v>
      </c>
      <c r="C49" s="5">
        <f>sept!M49</f>
        <v>0</v>
      </c>
      <c r="D49" s="44"/>
      <c r="E49" s="44"/>
      <c r="F49" s="44"/>
      <c r="G49" s="44"/>
      <c r="H49" s="44"/>
      <c r="I49" s="44"/>
      <c r="J49" s="44"/>
      <c r="K49" s="44"/>
      <c r="L49" s="11">
        <f t="shared" si="0"/>
        <v>0</v>
      </c>
    </row>
    <row r="50" spans="1:12" ht="19.5" customHeight="1">
      <c r="A50" s="14"/>
      <c r="B50" s="28">
        <f>'febr + mrt'!B50</f>
        <v>0</v>
      </c>
      <c r="C50" s="5">
        <f>sept!M50</f>
        <v>0</v>
      </c>
      <c r="D50" s="44"/>
      <c r="E50" s="44"/>
      <c r="F50" s="44"/>
      <c r="G50" s="44"/>
      <c r="H50" s="44"/>
      <c r="I50" s="44"/>
      <c r="J50" s="44"/>
      <c r="K50" s="44"/>
      <c r="L50" s="11">
        <f t="shared" si="0"/>
        <v>0</v>
      </c>
    </row>
    <row r="51" spans="1:12" ht="19.5" customHeight="1">
      <c r="A51" s="14"/>
      <c r="B51" s="28">
        <f>'febr + mrt'!B51</f>
        <v>0</v>
      </c>
      <c r="C51" s="5">
        <f>sept!M51</f>
        <v>0</v>
      </c>
      <c r="D51" s="44"/>
      <c r="E51" s="44"/>
      <c r="F51" s="44"/>
      <c r="G51" s="44"/>
      <c r="H51" s="44"/>
      <c r="I51" s="44"/>
      <c r="J51" s="44"/>
      <c r="K51" s="44"/>
      <c r="L51" s="11">
        <f t="shared" si="0"/>
        <v>0</v>
      </c>
    </row>
    <row r="52" spans="1:12" ht="19.5" customHeight="1">
      <c r="A52" s="15"/>
      <c r="B52" s="27" t="str">
        <f>'febr + mrt'!B52</f>
        <v>Totaal leden:</v>
      </c>
      <c r="C52" s="7">
        <f aca="true" t="shared" si="1" ref="C52:L52">SUM(C6:C51)</f>
        <v>719</v>
      </c>
      <c r="D52" s="7">
        <f t="shared" si="1"/>
        <v>0</v>
      </c>
      <c r="E52" s="7">
        <f t="shared" si="1"/>
        <v>0</v>
      </c>
      <c r="F52" s="7">
        <f t="shared" si="1"/>
        <v>0</v>
      </c>
      <c r="G52" s="7">
        <f t="shared" si="1"/>
        <v>0</v>
      </c>
      <c r="H52" s="7">
        <f t="shared" si="1"/>
        <v>0</v>
      </c>
      <c r="I52" s="7">
        <f t="shared" si="1"/>
        <v>0</v>
      </c>
      <c r="J52" s="7">
        <f t="shared" si="1"/>
        <v>0</v>
      </c>
      <c r="K52" s="7">
        <f>SUM(K6:K51)</f>
        <v>0</v>
      </c>
      <c r="L52" s="7">
        <f t="shared" si="1"/>
        <v>719</v>
      </c>
    </row>
    <row r="53" spans="1:30" s="2" customFormat="1" ht="19.5" customHeight="1">
      <c r="A53" s="10"/>
      <c r="B53" s="31"/>
      <c r="C53" s="21"/>
      <c r="D53" s="9"/>
      <c r="E53" s="9"/>
      <c r="F53" s="9"/>
      <c r="G53" s="9"/>
      <c r="H53" s="9"/>
      <c r="I53" s="9"/>
      <c r="J53" s="9"/>
      <c r="K53" s="9"/>
      <c r="L53" s="9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s="1" customFormat="1" ht="19.5" customHeight="1">
      <c r="A54" s="17"/>
      <c r="B54" s="30"/>
      <c r="C54" s="21"/>
      <c r="D54" s="9"/>
      <c r="E54" s="9"/>
      <c r="F54" s="9"/>
      <c r="G54" s="9"/>
      <c r="H54" s="9"/>
      <c r="I54" s="9"/>
      <c r="J54" s="9"/>
      <c r="K54" s="9"/>
      <c r="L54" s="9"/>
      <c r="M54" s="9" t="s">
        <v>7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2:12" ht="19.5" customHeight="1">
      <c r="B55" s="30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ht="19.5" customHeight="1">
      <c r="B56" s="30"/>
    </row>
    <row r="57" ht="19.5" customHeight="1">
      <c r="B57" s="30"/>
    </row>
  </sheetData>
  <sheetProtection/>
  <conditionalFormatting sqref="C6:C51 L6:L51">
    <cfRule type="cellIs" priority="1" dxfId="10" operator="between" stopIfTrue="1">
      <formula>0</formula>
      <formula>39</formula>
    </cfRule>
  </conditionalFormatting>
  <dataValidations count="1">
    <dataValidation type="whole" allowBlank="1" showInputMessage="1" showErrorMessage="1" sqref="D6:K51">
      <formula1>0</formula1>
      <formula2>3</formula2>
    </dataValidation>
  </dataValidations>
  <printOptions/>
  <pageMargins left="0.75" right="0.75" top="1" bottom="1" header="0.5" footer="0.5"/>
  <pageSetup fitToHeight="2" fitToWidth="1" horizontalDpi="200" verticalDpi="200" orientation="landscape" paperSize="9" scale="8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5:Z401"/>
  <sheetViews>
    <sheetView zoomScalePageLayoutView="0" workbookViewId="0" topLeftCell="A1">
      <pane xSplit="2" ySplit="5" topLeftCell="C6" activePane="bottomRight" state="frozen"/>
      <selection pane="topLeft" activeCell="S48" sqref="S48:S50"/>
      <selection pane="topRight" activeCell="S48" sqref="S48:S50"/>
      <selection pane="bottomLeft" activeCell="S48" sqref="S48:S50"/>
      <selection pane="bottomRight" activeCell="C6" sqref="C6"/>
    </sheetView>
  </sheetViews>
  <sheetFormatPr defaultColWidth="8.8515625" defaultRowHeight="19.5" customHeight="1"/>
  <cols>
    <col min="1" max="1" width="5.7109375" style="16" customWidth="1"/>
    <col min="2" max="2" width="24.7109375" style="34" bestFit="1" customWidth="1"/>
    <col min="3" max="3" width="9.8515625" style="20" bestFit="1" customWidth="1"/>
    <col min="4" max="10" width="9.140625" style="20" customWidth="1"/>
    <col min="11" max="11" width="9.140625" style="6" customWidth="1"/>
    <col min="12" max="26" width="9.140625" style="20" customWidth="1"/>
  </cols>
  <sheetData>
    <row r="4" ht="19.5" customHeight="1" thickBot="1"/>
    <row r="5" spans="3:11" ht="19.5" customHeight="1" thickBot="1">
      <c r="C5" s="4" t="s">
        <v>10</v>
      </c>
      <c r="D5" s="4" t="s">
        <v>0</v>
      </c>
      <c r="E5" s="4" t="s">
        <v>1</v>
      </c>
      <c r="F5" s="4" t="s">
        <v>2</v>
      </c>
      <c r="G5" s="4" t="s">
        <v>3</v>
      </c>
      <c r="H5" s="4" t="s">
        <v>4</v>
      </c>
      <c r="I5" s="4" t="s">
        <v>5</v>
      </c>
      <c r="J5" s="4" t="s">
        <v>6</v>
      </c>
      <c r="K5" s="4" t="s">
        <v>12</v>
      </c>
    </row>
    <row r="6" spans="1:11" ht="19.5" customHeight="1">
      <c r="A6" s="14">
        <f>'febr + mrt'!A6</f>
        <v>1</v>
      </c>
      <c r="B6" s="28" t="str">
        <f>'febr + mrt'!B6</f>
        <v>Renato Ambrosini</v>
      </c>
      <c r="C6" s="33">
        <f>SUM('febr + mrt'!C6:P6)</f>
        <v>7</v>
      </c>
      <c r="D6" s="33">
        <f>SUM(april!D6:P6)</f>
        <v>5</v>
      </c>
      <c r="E6" s="33">
        <f>SUM(mei!D6:Q6)</f>
        <v>11</v>
      </c>
      <c r="F6" s="33">
        <f>SUM(juni!D6:R6)</f>
        <v>5</v>
      </c>
      <c r="G6" s="33">
        <f>SUM(juli!D6:R6)</f>
        <v>0</v>
      </c>
      <c r="H6" s="33">
        <f>SUM(aug!D6:P6)</f>
        <v>0</v>
      </c>
      <c r="I6" s="33">
        <f>SUM(sept!D6:L6)</f>
        <v>0</v>
      </c>
      <c r="J6" s="33">
        <f>SUM(okt!D6:K6)</f>
        <v>0</v>
      </c>
      <c r="K6" s="23">
        <f>SUM(C6:J6)</f>
        <v>28</v>
      </c>
    </row>
    <row r="7" spans="1:11" ht="19.5" customHeight="1">
      <c r="A7" s="14">
        <f>'febr + mrt'!A7</f>
        <v>2</v>
      </c>
      <c r="B7" s="28" t="str">
        <f>'febr + mrt'!B7</f>
        <v>Frits Bakker</v>
      </c>
      <c r="C7" s="33">
        <f>SUM('febr + mrt'!C7:P7)</f>
        <v>0</v>
      </c>
      <c r="D7" s="33">
        <f>SUM(april!D7:P7)</f>
        <v>0</v>
      </c>
      <c r="E7" s="33">
        <f>SUM(mei!D7:Q7)</f>
        <v>0</v>
      </c>
      <c r="F7" s="33">
        <f>SUM(juni!D7:R7)</f>
        <v>0</v>
      </c>
      <c r="G7" s="33">
        <f>SUM(juli!D7:R7)</f>
        <v>0</v>
      </c>
      <c r="H7" s="33">
        <f>SUM(aug!D7:P7)</f>
        <v>0</v>
      </c>
      <c r="I7" s="33">
        <f>SUM(sept!D7:L7)</f>
        <v>0</v>
      </c>
      <c r="J7" s="33">
        <f>SUM(okt!D7:K7)</f>
        <v>0</v>
      </c>
      <c r="K7" s="23">
        <f aca="true" t="shared" si="0" ref="K7:K51">SUM(C7:J7)</f>
        <v>0</v>
      </c>
    </row>
    <row r="8" spans="1:11" ht="19.5" customHeight="1">
      <c r="A8" s="14">
        <f>'febr + mrt'!A8</f>
        <v>3</v>
      </c>
      <c r="B8" s="28" t="str">
        <f>'febr + mrt'!B8</f>
        <v>Naboth Bevelander</v>
      </c>
      <c r="C8" s="33">
        <f>SUM('febr + mrt'!C8:P8)</f>
        <v>5</v>
      </c>
      <c r="D8" s="33">
        <f>SUM(april!D8:P8)</f>
        <v>6</v>
      </c>
      <c r="E8" s="33">
        <f>SUM(mei!D8:Q8)</f>
        <v>4</v>
      </c>
      <c r="F8" s="33">
        <f>SUM(juni!D8:R8)</f>
        <v>5</v>
      </c>
      <c r="G8" s="33">
        <f>SUM(juli!D8:R8)</f>
        <v>0</v>
      </c>
      <c r="H8" s="33">
        <f>SUM(aug!D8:P8)</f>
        <v>0</v>
      </c>
      <c r="I8" s="33">
        <f>SUM(sept!D8:L8)</f>
        <v>0</v>
      </c>
      <c r="J8" s="33">
        <f>SUM(okt!D8:K8)</f>
        <v>0</v>
      </c>
      <c r="K8" s="23">
        <f t="shared" si="0"/>
        <v>20</v>
      </c>
    </row>
    <row r="9" spans="1:11" ht="19.5" customHeight="1">
      <c r="A9" s="14">
        <f>'febr + mrt'!A9</f>
        <v>4</v>
      </c>
      <c r="B9" s="28" t="str">
        <f>'febr + mrt'!B9</f>
        <v>George de Block</v>
      </c>
      <c r="C9" s="33">
        <f>SUM('febr + mrt'!C9:P9)</f>
        <v>1</v>
      </c>
      <c r="D9" s="33">
        <f>SUM(april!D9:P9)</f>
        <v>8</v>
      </c>
      <c r="E9" s="33">
        <f>SUM(mei!D9:Q9)</f>
        <v>6</v>
      </c>
      <c r="F9" s="33">
        <f>SUM(juni!D9:R9)</f>
        <v>5</v>
      </c>
      <c r="G9" s="33">
        <f>SUM(juli!D9:R9)</f>
        <v>0</v>
      </c>
      <c r="H9" s="33">
        <f>SUM(aug!D9:P9)</f>
        <v>0</v>
      </c>
      <c r="I9" s="33">
        <f>SUM(sept!D9:L9)</f>
        <v>0</v>
      </c>
      <c r="J9" s="33">
        <f>SUM(okt!D9:K9)</f>
        <v>0</v>
      </c>
      <c r="K9" s="23">
        <f t="shared" si="0"/>
        <v>20</v>
      </c>
    </row>
    <row r="10" spans="1:11" ht="19.5" customHeight="1">
      <c r="A10" s="14">
        <f>'febr + mrt'!A10</f>
        <v>5</v>
      </c>
      <c r="B10" s="28" t="str">
        <f>'febr + mrt'!B10</f>
        <v>Lia van Broekhoven</v>
      </c>
      <c r="C10" s="33">
        <f>SUM('febr + mrt'!C10:P10)</f>
        <v>5</v>
      </c>
      <c r="D10" s="33">
        <f>SUM(april!D10:P10)</f>
        <v>6</v>
      </c>
      <c r="E10" s="33">
        <f>SUM(mei!D10:Q10)</f>
        <v>7</v>
      </c>
      <c r="F10" s="33">
        <f>SUM(juni!D10:R10)</f>
        <v>4</v>
      </c>
      <c r="G10" s="33">
        <f>SUM(juli!D10:R10)</f>
        <v>0</v>
      </c>
      <c r="H10" s="33">
        <f>SUM(aug!D10:P10)</f>
        <v>0</v>
      </c>
      <c r="I10" s="33">
        <f>SUM(sept!D10:L10)</f>
        <v>0</v>
      </c>
      <c r="J10" s="33">
        <f>SUM(okt!D10:K10)</f>
        <v>0</v>
      </c>
      <c r="K10" s="23">
        <f t="shared" si="0"/>
        <v>22</v>
      </c>
    </row>
    <row r="11" spans="1:11" ht="19.5" customHeight="1">
      <c r="A11" s="14">
        <f>'febr + mrt'!A11</f>
        <v>6</v>
      </c>
      <c r="B11" s="28" t="str">
        <f>'febr + mrt'!B11</f>
        <v>Evert Butler</v>
      </c>
      <c r="C11" s="33">
        <f>SUM('febr + mrt'!C11:P11)</f>
        <v>3</v>
      </c>
      <c r="D11" s="33">
        <f>SUM(april!D11:P11)</f>
        <v>0</v>
      </c>
      <c r="E11" s="33">
        <f>SUM(mei!D11:Q11)</f>
        <v>0</v>
      </c>
      <c r="F11" s="33">
        <f>SUM(juni!D11:R11)</f>
        <v>0</v>
      </c>
      <c r="G11" s="33">
        <f>SUM(juli!D11:R11)</f>
        <v>0</v>
      </c>
      <c r="H11" s="33">
        <f>SUM(aug!D11:P11)</f>
        <v>0</v>
      </c>
      <c r="I11" s="33">
        <f>SUM(sept!D11:L11)</f>
        <v>0</v>
      </c>
      <c r="J11" s="33">
        <f>SUM(okt!D11:K11)</f>
        <v>0</v>
      </c>
      <c r="K11" s="23">
        <f t="shared" si="0"/>
        <v>3</v>
      </c>
    </row>
    <row r="12" spans="1:11" ht="19.5" customHeight="1">
      <c r="A12" s="14">
        <f>'febr + mrt'!A12</f>
        <v>7</v>
      </c>
      <c r="B12" s="28" t="str">
        <f>'febr + mrt'!B12</f>
        <v>Herman Dekker</v>
      </c>
      <c r="C12" s="33">
        <f>SUM('febr + mrt'!C12:P12)</f>
        <v>4</v>
      </c>
      <c r="D12" s="33">
        <f>SUM(april!D12:P12)</f>
        <v>7</v>
      </c>
      <c r="E12" s="33">
        <f>SUM(mei!D12:Q12)</f>
        <v>5</v>
      </c>
      <c r="F12" s="33">
        <f>SUM(juni!D12:R12)</f>
        <v>7</v>
      </c>
      <c r="G12" s="33">
        <f>SUM(juli!D12:R12)</f>
        <v>0</v>
      </c>
      <c r="H12" s="33">
        <f>SUM(aug!D12:P12)</f>
        <v>0</v>
      </c>
      <c r="I12" s="33">
        <f>SUM(sept!D12:L12)</f>
        <v>0</v>
      </c>
      <c r="J12" s="33">
        <f>SUM(okt!D12:K12)</f>
        <v>0</v>
      </c>
      <c r="K12" s="23">
        <f t="shared" si="0"/>
        <v>23</v>
      </c>
    </row>
    <row r="13" spans="1:11" ht="19.5" customHeight="1">
      <c r="A13" s="14">
        <f>'febr + mrt'!A13</f>
        <v>8</v>
      </c>
      <c r="B13" s="28" t="str">
        <f>'febr + mrt'!B13</f>
        <v>Frans den Deurwaarder</v>
      </c>
      <c r="C13" s="33">
        <f>SUM('febr + mrt'!C13:P13)</f>
        <v>6</v>
      </c>
      <c r="D13" s="33">
        <f>SUM(april!D13:P13)</f>
        <v>10</v>
      </c>
      <c r="E13" s="33">
        <f>SUM(mei!D13:Q13)</f>
        <v>4</v>
      </c>
      <c r="F13" s="33">
        <f>SUM(juni!D13:R13)</f>
        <v>7</v>
      </c>
      <c r="G13" s="33">
        <f>SUM(juli!D13:R13)</f>
        <v>0</v>
      </c>
      <c r="H13" s="33">
        <f>SUM(aug!D13:P13)</f>
        <v>0</v>
      </c>
      <c r="I13" s="33">
        <f>SUM(sept!D13:L13)</f>
        <v>0</v>
      </c>
      <c r="J13" s="33">
        <f>SUM(okt!D13:K13)</f>
        <v>0</v>
      </c>
      <c r="K13" s="23">
        <f t="shared" si="0"/>
        <v>27</v>
      </c>
    </row>
    <row r="14" spans="1:11" ht="19.5" customHeight="1">
      <c r="A14" s="14">
        <f>'febr + mrt'!A14</f>
        <v>9</v>
      </c>
      <c r="B14" s="28" t="str">
        <f>'febr + mrt'!B14</f>
        <v>Irma den Deurwaarder</v>
      </c>
      <c r="C14" s="33">
        <f>SUM('febr + mrt'!C14:P14)</f>
        <v>5</v>
      </c>
      <c r="D14" s="33">
        <f>SUM(april!D14:P14)</f>
        <v>10</v>
      </c>
      <c r="E14" s="33">
        <f>SUM(mei!D14:Q14)</f>
        <v>5</v>
      </c>
      <c r="F14" s="33">
        <f>SUM(juni!D14:R14)</f>
        <v>6</v>
      </c>
      <c r="G14" s="33">
        <f>SUM(juli!D14:R14)</f>
        <v>0</v>
      </c>
      <c r="H14" s="33">
        <f>SUM(aug!D14:P14)</f>
        <v>0</v>
      </c>
      <c r="I14" s="33">
        <f>SUM(sept!D14:L14)</f>
        <v>0</v>
      </c>
      <c r="J14" s="33">
        <f>SUM(okt!D14:K14)</f>
        <v>0</v>
      </c>
      <c r="K14" s="23">
        <f t="shared" si="0"/>
        <v>26</v>
      </c>
    </row>
    <row r="15" spans="1:11" ht="19.5" customHeight="1">
      <c r="A15" s="14">
        <f>'febr + mrt'!A15</f>
        <v>10</v>
      </c>
      <c r="B15" s="28" t="str">
        <f>'febr + mrt'!B15</f>
        <v>Bram Dieleman</v>
      </c>
      <c r="C15" s="33">
        <f>SUM('febr + mrt'!C15:P15)</f>
        <v>18</v>
      </c>
      <c r="D15" s="33">
        <f>SUM(april!D15:P15)</f>
        <v>10</v>
      </c>
      <c r="E15" s="33">
        <f>SUM(mei!D15:Q15)</f>
        <v>10</v>
      </c>
      <c r="F15" s="33">
        <f>SUM(juni!D15:R15)</f>
        <v>14</v>
      </c>
      <c r="G15" s="33">
        <f>SUM(juli!D15:R15)</f>
        <v>0</v>
      </c>
      <c r="H15" s="33">
        <f>SUM(aug!D15:P15)</f>
        <v>0</v>
      </c>
      <c r="I15" s="33">
        <f>SUM(sept!D15:L15)</f>
        <v>0</v>
      </c>
      <c r="J15" s="33">
        <f>SUM(okt!D15:K15)</f>
        <v>0</v>
      </c>
      <c r="K15" s="23">
        <f t="shared" si="0"/>
        <v>52</v>
      </c>
    </row>
    <row r="16" spans="1:11" ht="19.5" customHeight="1">
      <c r="A16" s="14">
        <f>'febr + mrt'!A16</f>
        <v>11</v>
      </c>
      <c r="B16" s="28" t="str">
        <f>'febr + mrt'!B16</f>
        <v>Jean-Paul van Driel</v>
      </c>
      <c r="C16" s="33">
        <f>SUM('febr + mrt'!C16:P16)</f>
        <v>4</v>
      </c>
      <c r="D16" s="33">
        <f>SUM(april!D16:P16)</f>
        <v>4</v>
      </c>
      <c r="E16" s="33">
        <f>SUM(mei!D16:Q16)</f>
        <v>0</v>
      </c>
      <c r="F16" s="33">
        <f>SUM(juni!D16:R16)</f>
        <v>3</v>
      </c>
      <c r="G16" s="33">
        <f>SUM(juli!D16:R16)</f>
        <v>0</v>
      </c>
      <c r="H16" s="33">
        <f>SUM(aug!D16:P16)</f>
        <v>0</v>
      </c>
      <c r="I16" s="33">
        <f>SUM(sept!D16:L16)</f>
        <v>0</v>
      </c>
      <c r="J16" s="33">
        <f>SUM(okt!D16:K16)</f>
        <v>0</v>
      </c>
      <c r="K16" s="23">
        <f t="shared" si="0"/>
        <v>11</v>
      </c>
    </row>
    <row r="17" spans="1:11" ht="19.5" customHeight="1">
      <c r="A17" s="14">
        <f>'febr + mrt'!A17</f>
        <v>12</v>
      </c>
      <c r="B17" s="28" t="str">
        <f>'febr + mrt'!B17</f>
        <v>Chris van Drongelen</v>
      </c>
      <c r="C17" s="33">
        <f>SUM('febr + mrt'!C17:P17)</f>
        <v>6</v>
      </c>
      <c r="D17" s="33">
        <f>SUM(april!D17:P17)</f>
        <v>7</v>
      </c>
      <c r="E17" s="33">
        <f>SUM(mei!D17:Q17)</f>
        <v>5</v>
      </c>
      <c r="F17" s="33">
        <f>SUM(juni!D17:R17)</f>
        <v>4</v>
      </c>
      <c r="G17" s="33">
        <f>SUM(juli!D17:R17)</f>
        <v>0</v>
      </c>
      <c r="H17" s="33">
        <f>SUM(aug!D17:P17)</f>
        <v>0</v>
      </c>
      <c r="I17" s="33">
        <f>SUM(sept!D17:L17)</f>
        <v>0</v>
      </c>
      <c r="J17" s="33">
        <f>SUM(okt!D17:K17)</f>
        <v>0</v>
      </c>
      <c r="K17" s="23">
        <f t="shared" si="0"/>
        <v>22</v>
      </c>
    </row>
    <row r="18" spans="1:11" ht="19.5" customHeight="1">
      <c r="A18" s="14">
        <f>'febr + mrt'!A18</f>
        <v>13</v>
      </c>
      <c r="B18" s="28" t="str">
        <f>'febr + mrt'!B18</f>
        <v>Jan van Drongelen</v>
      </c>
      <c r="C18" s="33">
        <f>SUM('febr + mrt'!C18:P18)</f>
        <v>9</v>
      </c>
      <c r="D18" s="33">
        <f>SUM(april!D18:P18)</f>
        <v>7</v>
      </c>
      <c r="E18" s="33">
        <f>SUM(mei!D18:Q18)</f>
        <v>5</v>
      </c>
      <c r="F18" s="33">
        <f>SUM(juni!D18:R18)</f>
        <v>3</v>
      </c>
      <c r="G18" s="33">
        <f>SUM(juli!D18:R18)</f>
        <v>0</v>
      </c>
      <c r="H18" s="33">
        <f>SUM(aug!D18:P18)</f>
        <v>0</v>
      </c>
      <c r="I18" s="33">
        <f>SUM(sept!D18:L18)</f>
        <v>0</v>
      </c>
      <c r="J18" s="33">
        <f>SUM(okt!D18:K18)</f>
        <v>0</v>
      </c>
      <c r="K18" s="23">
        <f t="shared" si="0"/>
        <v>24</v>
      </c>
    </row>
    <row r="19" spans="1:11" ht="19.5" customHeight="1">
      <c r="A19" s="14">
        <f>'febr + mrt'!A19</f>
        <v>14</v>
      </c>
      <c r="B19" s="28" t="str">
        <f>'febr + mrt'!B19</f>
        <v>Kees Faas</v>
      </c>
      <c r="C19" s="33">
        <f>SUM('febr + mrt'!C19:P19)</f>
        <v>8</v>
      </c>
      <c r="D19" s="33">
        <f>SUM(april!D19:P19)</f>
        <v>6</v>
      </c>
      <c r="E19" s="33">
        <f>SUM(mei!D19:Q19)</f>
        <v>8</v>
      </c>
      <c r="F19" s="33">
        <f>SUM(juni!D19:R19)</f>
        <v>3</v>
      </c>
      <c r="G19" s="33">
        <f>SUM(juli!D19:R19)</f>
        <v>0</v>
      </c>
      <c r="H19" s="33">
        <f>SUM(aug!D19:P19)</f>
        <v>0</v>
      </c>
      <c r="I19" s="33">
        <f>SUM(sept!D19:L19)</f>
        <v>0</v>
      </c>
      <c r="J19" s="33">
        <f>SUM(okt!D19:K19)</f>
        <v>0</v>
      </c>
      <c r="K19" s="23">
        <f t="shared" si="0"/>
        <v>25</v>
      </c>
    </row>
    <row r="20" spans="1:11" ht="19.5" customHeight="1">
      <c r="A20" s="14">
        <f>'febr + mrt'!A20</f>
        <v>15</v>
      </c>
      <c r="B20" s="28" t="str">
        <f>'febr + mrt'!B20</f>
        <v>Ronnie Fieret</v>
      </c>
      <c r="C20" s="33">
        <f>SUM('febr + mrt'!C20:P20)</f>
        <v>9</v>
      </c>
      <c r="D20" s="33">
        <f>SUM(april!D20:P20)</f>
        <v>5</v>
      </c>
      <c r="E20" s="33">
        <f>SUM(mei!D20:Q20)</f>
        <v>7</v>
      </c>
      <c r="F20" s="33">
        <f>SUM(juni!D20:R20)</f>
        <v>6</v>
      </c>
      <c r="G20" s="33">
        <f>SUM(juli!D20:R20)</f>
        <v>0</v>
      </c>
      <c r="H20" s="33">
        <f>SUM(aug!D20:P20)</f>
        <v>0</v>
      </c>
      <c r="I20" s="33">
        <f>SUM(sept!D20:L20)</f>
        <v>0</v>
      </c>
      <c r="J20" s="33">
        <f>SUM(okt!D20:K20)</f>
        <v>0</v>
      </c>
      <c r="K20" s="23">
        <f t="shared" si="0"/>
        <v>27</v>
      </c>
    </row>
    <row r="21" spans="1:11" ht="19.5" customHeight="1">
      <c r="A21" s="14">
        <f>'febr + mrt'!A21</f>
        <v>16</v>
      </c>
      <c r="B21" s="28" t="str">
        <f>'febr + mrt'!B21</f>
        <v>Henk Franken</v>
      </c>
      <c r="C21" s="33">
        <f>SUM('febr + mrt'!C21:P21)</f>
        <v>4</v>
      </c>
      <c r="D21" s="33">
        <f>SUM(april!D21:P21)</f>
        <v>9</v>
      </c>
      <c r="E21" s="33">
        <f>SUM(mei!D21:Q21)</f>
        <v>7</v>
      </c>
      <c r="F21" s="33">
        <f>SUM(juni!D21:R21)</f>
        <v>4</v>
      </c>
      <c r="G21" s="33">
        <f>SUM(juli!D21:R21)</f>
        <v>0</v>
      </c>
      <c r="H21" s="33">
        <f>SUM(aug!D21:P21)</f>
        <v>0</v>
      </c>
      <c r="I21" s="33">
        <f>SUM(sept!D21:L21)</f>
        <v>0</v>
      </c>
      <c r="J21" s="33">
        <f>SUM(okt!D21:K21)</f>
        <v>0</v>
      </c>
      <c r="K21" s="23">
        <f t="shared" si="0"/>
        <v>24</v>
      </c>
    </row>
    <row r="22" spans="1:11" ht="19.5" customHeight="1">
      <c r="A22" s="14">
        <f>'febr + mrt'!A22</f>
        <v>17</v>
      </c>
      <c r="B22" s="28" t="str">
        <f>'febr + mrt'!B22</f>
        <v>Jan 't Gilde</v>
      </c>
      <c r="C22" s="33">
        <f>SUM('febr + mrt'!C22:P22)</f>
        <v>4</v>
      </c>
      <c r="D22" s="33">
        <f>SUM(april!D22:P22)</f>
        <v>5</v>
      </c>
      <c r="E22" s="33">
        <f>SUM(mei!D22:Q22)</f>
        <v>9</v>
      </c>
      <c r="F22" s="33">
        <f>SUM(juni!D22:R22)</f>
        <v>9</v>
      </c>
      <c r="G22" s="33">
        <f>SUM(juli!D22:R22)</f>
        <v>0</v>
      </c>
      <c r="H22" s="33">
        <f>SUM(aug!D22:P22)</f>
        <v>0</v>
      </c>
      <c r="I22" s="33">
        <f>SUM(sept!D22:L22)</f>
        <v>0</v>
      </c>
      <c r="J22" s="33">
        <f>SUM(okt!D22:K22)</f>
        <v>0</v>
      </c>
      <c r="K22" s="23">
        <f t="shared" si="0"/>
        <v>27</v>
      </c>
    </row>
    <row r="23" spans="1:11" ht="19.5" customHeight="1">
      <c r="A23" s="14">
        <f>'febr + mrt'!A23</f>
        <v>18</v>
      </c>
      <c r="B23" s="28" t="str">
        <f>'febr + mrt'!B23</f>
        <v>Rob van der Goes</v>
      </c>
      <c r="C23" s="33">
        <f>SUM('febr + mrt'!C23:P23)</f>
        <v>3</v>
      </c>
      <c r="D23" s="33">
        <f>SUM(april!D23:P23)</f>
        <v>7</v>
      </c>
      <c r="E23" s="33">
        <f>SUM(mei!D23:Q23)</f>
        <v>1</v>
      </c>
      <c r="F23" s="33">
        <f>SUM(juni!D23:R23)</f>
        <v>4</v>
      </c>
      <c r="G23" s="33">
        <f>SUM(juli!D23:R23)</f>
        <v>0</v>
      </c>
      <c r="H23" s="33">
        <f>SUM(aug!D23:P23)</f>
        <v>0</v>
      </c>
      <c r="I23" s="33">
        <f>SUM(sept!D23:L23)</f>
        <v>0</v>
      </c>
      <c r="J23" s="33">
        <f>SUM(okt!D23:K23)</f>
        <v>0</v>
      </c>
      <c r="K23" s="23">
        <f t="shared" si="0"/>
        <v>15</v>
      </c>
    </row>
    <row r="24" spans="1:11" ht="19.5" customHeight="1">
      <c r="A24" s="14">
        <f>'febr + mrt'!A24</f>
        <v>19</v>
      </c>
      <c r="B24" s="28" t="str">
        <f>'febr + mrt'!B24</f>
        <v>Johan Haak</v>
      </c>
      <c r="C24" s="33">
        <f>SUM('febr + mrt'!C24:P24)</f>
        <v>3</v>
      </c>
      <c r="D24" s="33">
        <f>SUM(april!D24:P24)</f>
        <v>3</v>
      </c>
      <c r="E24" s="33">
        <f>SUM(mei!D24:Q24)</f>
        <v>4</v>
      </c>
      <c r="F24" s="33">
        <f>SUM(juni!D24:R24)</f>
        <v>3</v>
      </c>
      <c r="G24" s="33">
        <f>SUM(juli!D24:R24)</f>
        <v>0</v>
      </c>
      <c r="H24" s="33">
        <f>SUM(aug!D24:P24)</f>
        <v>0</v>
      </c>
      <c r="I24" s="33">
        <f>SUM(sept!D24:L24)</f>
        <v>0</v>
      </c>
      <c r="J24" s="33">
        <f>SUM(okt!D24:K24)</f>
        <v>0</v>
      </c>
      <c r="K24" s="23">
        <f t="shared" si="0"/>
        <v>13</v>
      </c>
    </row>
    <row r="25" spans="1:11" ht="19.5" customHeight="1">
      <c r="A25" s="14">
        <f>'febr + mrt'!A25</f>
        <v>20</v>
      </c>
      <c r="B25" s="28" t="str">
        <f>'febr + mrt'!B25</f>
        <v>Piet Haak</v>
      </c>
      <c r="C25" s="33">
        <f>SUM('febr + mrt'!C25:P25)</f>
        <v>0</v>
      </c>
      <c r="D25" s="33">
        <f>SUM(april!D25:P25)</f>
        <v>0</v>
      </c>
      <c r="E25" s="33">
        <f>SUM(mei!D25:Q25)</f>
        <v>0</v>
      </c>
      <c r="F25" s="33">
        <f>SUM(juni!D25:R25)</f>
        <v>0</v>
      </c>
      <c r="G25" s="33">
        <f>SUM(juli!D25:R25)</f>
        <v>0</v>
      </c>
      <c r="H25" s="33">
        <f>SUM(aug!D25:P25)</f>
        <v>0</v>
      </c>
      <c r="I25" s="33">
        <f>SUM(sept!D25:L25)</f>
        <v>0</v>
      </c>
      <c r="J25" s="33">
        <f>SUM(okt!D25:K25)</f>
        <v>0</v>
      </c>
      <c r="K25" s="23">
        <f t="shared" si="0"/>
        <v>0</v>
      </c>
    </row>
    <row r="26" spans="1:11" ht="19.5" customHeight="1">
      <c r="A26" s="14">
        <f>'febr + mrt'!A26</f>
        <v>21</v>
      </c>
      <c r="B26" s="28" t="str">
        <f>'febr + mrt'!B26</f>
        <v>Hans Hamelink</v>
      </c>
      <c r="C26" s="33">
        <f>SUM('febr + mrt'!C26:P26)</f>
        <v>2</v>
      </c>
      <c r="D26" s="33">
        <f>SUM(april!D26:P26)</f>
        <v>2</v>
      </c>
      <c r="E26" s="33">
        <f>SUM(mei!D26:Q26)</f>
        <v>3</v>
      </c>
      <c r="F26" s="33">
        <f>SUM(juni!D26:R26)</f>
        <v>4</v>
      </c>
      <c r="G26" s="33">
        <f>SUM(juli!D26:R26)</f>
        <v>0</v>
      </c>
      <c r="H26" s="33">
        <f>SUM(aug!D26:P26)</f>
        <v>0</v>
      </c>
      <c r="I26" s="33">
        <f>SUM(sept!D26:L26)</f>
        <v>0</v>
      </c>
      <c r="J26" s="33">
        <f>SUM(okt!D26:K26)</f>
        <v>0</v>
      </c>
      <c r="K26" s="23">
        <f t="shared" si="0"/>
        <v>11</v>
      </c>
    </row>
    <row r="27" spans="1:11" ht="19.5" customHeight="1">
      <c r="A27" s="14">
        <f>'febr + mrt'!A27</f>
        <v>22</v>
      </c>
      <c r="B27" s="28" t="str">
        <f>'febr + mrt'!B27</f>
        <v>Tanneke Heerenthals</v>
      </c>
      <c r="C27" s="33">
        <f>SUM('febr + mrt'!C27:P27)</f>
        <v>9</v>
      </c>
      <c r="D27" s="33">
        <f>SUM(april!D27:P27)</f>
        <v>11</v>
      </c>
      <c r="E27" s="33">
        <f>SUM(mei!D27:Q27)</f>
        <v>3</v>
      </c>
      <c r="F27" s="33">
        <f>SUM(juni!D27:R27)</f>
        <v>0</v>
      </c>
      <c r="G27" s="33">
        <f>SUM(juli!D27:R27)</f>
        <v>0</v>
      </c>
      <c r="H27" s="33">
        <f>SUM(aug!D27:P27)</f>
        <v>0</v>
      </c>
      <c r="I27" s="33">
        <f>SUM(sept!D27:L27)</f>
        <v>0</v>
      </c>
      <c r="J27" s="33">
        <f>SUM(okt!D27:K27)</f>
        <v>0</v>
      </c>
      <c r="K27" s="23">
        <f t="shared" si="0"/>
        <v>23</v>
      </c>
    </row>
    <row r="28" spans="1:11" ht="19.5" customHeight="1">
      <c r="A28" s="14">
        <f>'febr + mrt'!A28</f>
        <v>23</v>
      </c>
      <c r="B28" s="28" t="str">
        <f>'febr + mrt'!B28</f>
        <v>Inge Heerspink</v>
      </c>
      <c r="C28" s="33">
        <f>SUM('febr + mrt'!C28:P28)</f>
        <v>1</v>
      </c>
      <c r="D28" s="33">
        <f>SUM(april!D28:P28)</f>
        <v>4</v>
      </c>
      <c r="E28" s="33">
        <f>SUM(mei!D28:Q28)</f>
        <v>1</v>
      </c>
      <c r="F28" s="33">
        <f>SUM(juni!D28:R28)</f>
        <v>2</v>
      </c>
      <c r="G28" s="33">
        <f>SUM(juli!D28:R28)</f>
        <v>0</v>
      </c>
      <c r="H28" s="33">
        <f>SUM(aug!D28:P28)</f>
        <v>0</v>
      </c>
      <c r="I28" s="33">
        <f>SUM(sept!D28:L28)</f>
        <v>0</v>
      </c>
      <c r="J28" s="33">
        <f>SUM(okt!D28:K28)</f>
        <v>0</v>
      </c>
      <c r="K28" s="23">
        <f t="shared" si="0"/>
        <v>8</v>
      </c>
    </row>
    <row r="29" spans="1:11" ht="19.5" customHeight="1">
      <c r="A29" s="14">
        <f>'febr + mrt'!A29</f>
        <v>24</v>
      </c>
      <c r="B29" s="28" t="str">
        <f>'febr + mrt'!B29</f>
        <v>Monnie IJsebaert</v>
      </c>
      <c r="C29" s="33">
        <f>SUM('febr + mrt'!C29:P29)</f>
        <v>3</v>
      </c>
      <c r="D29" s="33">
        <f>SUM(april!D29:P29)</f>
        <v>7</v>
      </c>
      <c r="E29" s="33">
        <f>SUM(mei!D29:Q29)</f>
        <v>7</v>
      </c>
      <c r="F29" s="33">
        <f>SUM(juni!D29:R29)</f>
        <v>7</v>
      </c>
      <c r="G29" s="33">
        <f>SUM(juli!D29:R29)</f>
        <v>0</v>
      </c>
      <c r="H29" s="33">
        <f>SUM(aug!D29:P29)</f>
        <v>0</v>
      </c>
      <c r="I29" s="33">
        <f>SUM(sept!D29:L29)</f>
        <v>0</v>
      </c>
      <c r="J29" s="33">
        <f>SUM(okt!D29:K29)</f>
        <v>0</v>
      </c>
      <c r="K29" s="23">
        <f t="shared" si="0"/>
        <v>24</v>
      </c>
    </row>
    <row r="30" spans="1:11" ht="19.5" customHeight="1">
      <c r="A30" s="14">
        <f>'febr + mrt'!A30</f>
        <v>25</v>
      </c>
      <c r="B30" s="28" t="str">
        <f>'febr + mrt'!B30</f>
        <v>Wim Ijsebaert</v>
      </c>
      <c r="C30" s="33">
        <f>SUM('febr + mrt'!C30:P30)</f>
        <v>4</v>
      </c>
      <c r="D30" s="33">
        <f>SUM(april!D30:P30)</f>
        <v>2</v>
      </c>
      <c r="E30" s="33">
        <f>SUM(mei!D30:Q30)</f>
        <v>5</v>
      </c>
      <c r="F30" s="33">
        <f>SUM(juni!D30:R30)</f>
        <v>2</v>
      </c>
      <c r="G30" s="33">
        <f>SUM(juli!D30:R30)</f>
        <v>0</v>
      </c>
      <c r="H30" s="33">
        <f>SUM(aug!D30:P30)</f>
        <v>0</v>
      </c>
      <c r="I30" s="33">
        <f>SUM(sept!D30:L30)</f>
        <v>0</v>
      </c>
      <c r="J30" s="33">
        <f>SUM(okt!D30:K30)</f>
        <v>0</v>
      </c>
      <c r="K30" s="23">
        <f t="shared" si="0"/>
        <v>13</v>
      </c>
    </row>
    <row r="31" spans="1:11" ht="19.5" customHeight="1">
      <c r="A31" s="14">
        <f>'febr + mrt'!A31</f>
        <v>26</v>
      </c>
      <c r="B31" s="28" t="str">
        <f>'febr + mrt'!B31</f>
        <v>Jan Kalisvaart</v>
      </c>
      <c r="C31" s="33">
        <f>SUM('febr + mrt'!C31:P31)</f>
        <v>6</v>
      </c>
      <c r="D31" s="33">
        <f>SUM(april!D31:P31)</f>
        <v>2</v>
      </c>
      <c r="E31" s="33">
        <f>SUM(mei!D31:Q31)</f>
        <v>1</v>
      </c>
      <c r="F31" s="33">
        <f>SUM(juni!D31:R31)</f>
        <v>0</v>
      </c>
      <c r="G31" s="33">
        <f>SUM(juli!D31:R31)</f>
        <v>0</v>
      </c>
      <c r="H31" s="33">
        <f>SUM(aug!D31:P31)</f>
        <v>0</v>
      </c>
      <c r="I31" s="33">
        <f>SUM(sept!D31:L31)</f>
        <v>0</v>
      </c>
      <c r="J31" s="33">
        <f>SUM(okt!D31:K31)</f>
        <v>0</v>
      </c>
      <c r="K31" s="23">
        <f t="shared" si="0"/>
        <v>9</v>
      </c>
    </row>
    <row r="32" spans="1:11" ht="19.5" customHeight="1">
      <c r="A32" s="14">
        <f>'febr + mrt'!A32</f>
        <v>27</v>
      </c>
      <c r="B32" s="28" t="str">
        <f>'febr + mrt'!B32</f>
        <v>Gerrit Kampman</v>
      </c>
      <c r="C32" s="33">
        <f>SUM('febr + mrt'!C32:P32)</f>
        <v>2</v>
      </c>
      <c r="D32" s="33">
        <f>SUM(april!D32:P32)</f>
        <v>6</v>
      </c>
      <c r="E32" s="33">
        <f>SUM(mei!D32:Q32)</f>
        <v>5</v>
      </c>
      <c r="F32" s="33">
        <f>SUM(juni!D32:R32)</f>
        <v>5</v>
      </c>
      <c r="G32" s="33">
        <f>SUM(juli!D32:R32)</f>
        <v>0</v>
      </c>
      <c r="H32" s="33">
        <f>SUM(aug!D32:P32)</f>
        <v>0</v>
      </c>
      <c r="I32" s="33">
        <f>SUM(sept!D32:L32)</f>
        <v>0</v>
      </c>
      <c r="J32" s="33">
        <f>SUM(okt!D32:K32)</f>
        <v>0</v>
      </c>
      <c r="K32" s="23">
        <f t="shared" si="0"/>
        <v>18</v>
      </c>
    </row>
    <row r="33" spans="1:11" ht="19.5" customHeight="1">
      <c r="A33" s="14">
        <f>'febr + mrt'!A33</f>
        <v>28</v>
      </c>
      <c r="B33" s="28" t="str">
        <f>'febr + mrt'!B33</f>
        <v>Humphrey Klapwijk</v>
      </c>
      <c r="C33" s="33">
        <f>SUM('febr + mrt'!C33:P33)</f>
        <v>4</v>
      </c>
      <c r="D33" s="33">
        <f>SUM(april!D33:P33)</f>
        <v>2</v>
      </c>
      <c r="E33" s="33">
        <f>SUM(mei!D33:Q33)</f>
        <v>0</v>
      </c>
      <c r="F33" s="33">
        <f>SUM(juni!D33:R33)</f>
        <v>2</v>
      </c>
      <c r="G33" s="33">
        <f>SUM(juli!D33:R33)</f>
        <v>0</v>
      </c>
      <c r="H33" s="33">
        <f>SUM(aug!D33:P33)</f>
        <v>0</v>
      </c>
      <c r="I33" s="33">
        <f>SUM(sept!D33:L33)</f>
        <v>0</v>
      </c>
      <c r="J33" s="33">
        <f>SUM(okt!D33:K33)</f>
        <v>0</v>
      </c>
      <c r="K33" s="23">
        <f t="shared" si="0"/>
        <v>8</v>
      </c>
    </row>
    <row r="34" spans="1:11" ht="19.5" customHeight="1">
      <c r="A34" s="14">
        <f>'febr + mrt'!A34</f>
        <v>29</v>
      </c>
      <c r="B34" s="28" t="str">
        <f>'febr + mrt'!B34</f>
        <v>Esmiralda de Klerk</v>
      </c>
      <c r="C34" s="33">
        <f>SUM('febr + mrt'!C34:P34)</f>
        <v>0</v>
      </c>
      <c r="D34" s="33">
        <f>SUM(april!D34:P34)</f>
        <v>0</v>
      </c>
      <c r="E34" s="33">
        <f>SUM(mei!D34:Q34)</f>
        <v>0</v>
      </c>
      <c r="F34" s="33">
        <f>SUM(juni!D34:R34)</f>
        <v>0</v>
      </c>
      <c r="G34" s="33">
        <f>SUM(juli!D34:R34)</f>
        <v>0</v>
      </c>
      <c r="H34" s="33">
        <f>SUM(aug!D34:P34)</f>
        <v>0</v>
      </c>
      <c r="I34" s="33">
        <f>SUM(sept!D34:L34)</f>
        <v>0</v>
      </c>
      <c r="J34" s="33">
        <f>SUM(okt!D34:K34)</f>
        <v>0</v>
      </c>
      <c r="K34" s="23">
        <f t="shared" si="0"/>
        <v>0</v>
      </c>
    </row>
    <row r="35" spans="1:11" ht="19.5" customHeight="1">
      <c r="A35" s="14">
        <f>'febr + mrt'!A35</f>
        <v>30</v>
      </c>
      <c r="B35" s="28" t="str">
        <f>'febr + mrt'!B35</f>
        <v>Ludwig Lauret</v>
      </c>
      <c r="C35" s="33">
        <f>SUM('febr + mrt'!C35:P35)</f>
        <v>0</v>
      </c>
      <c r="D35" s="33">
        <f>SUM(april!D35:P35)</f>
        <v>0</v>
      </c>
      <c r="E35" s="33">
        <f>SUM(mei!D35:Q35)</f>
        <v>0</v>
      </c>
      <c r="F35" s="33">
        <f>SUM(juni!D35:R35)</f>
        <v>2</v>
      </c>
      <c r="G35" s="33">
        <f>SUM(juli!D35:R35)</f>
        <v>0</v>
      </c>
      <c r="H35" s="33">
        <f>SUM(aug!D35:P35)</f>
        <v>0</v>
      </c>
      <c r="I35" s="33">
        <f>SUM(sept!D35:L35)</f>
        <v>0</v>
      </c>
      <c r="J35" s="33">
        <f>SUM(okt!D35:K35)</f>
        <v>0</v>
      </c>
      <c r="K35" s="23">
        <f t="shared" si="0"/>
        <v>2</v>
      </c>
    </row>
    <row r="36" spans="1:11" ht="19.5" customHeight="1">
      <c r="A36" s="14">
        <f>'febr + mrt'!A36</f>
        <v>31</v>
      </c>
      <c r="B36" s="28" t="str">
        <f>'febr + mrt'!B36</f>
        <v>Leo Martinu</v>
      </c>
      <c r="C36" s="33">
        <f>SUM('febr + mrt'!C36:P36)</f>
        <v>4</v>
      </c>
      <c r="D36" s="33">
        <f>SUM(april!D36:P36)</f>
        <v>8</v>
      </c>
      <c r="E36" s="33">
        <f>SUM(mei!D36:Q36)</f>
        <v>6</v>
      </c>
      <c r="F36" s="33">
        <f>SUM(juni!D36:R36)</f>
        <v>6</v>
      </c>
      <c r="G36" s="33">
        <f>SUM(juli!D36:R36)</f>
        <v>0</v>
      </c>
      <c r="H36" s="33">
        <f>SUM(aug!D36:P36)</f>
        <v>0</v>
      </c>
      <c r="I36" s="33">
        <f>SUM(sept!D36:L36)</f>
        <v>0</v>
      </c>
      <c r="J36" s="33">
        <f>SUM(okt!D36:K36)</f>
        <v>0</v>
      </c>
      <c r="K36" s="23">
        <f t="shared" si="0"/>
        <v>24</v>
      </c>
    </row>
    <row r="37" spans="1:11" ht="19.5" customHeight="1">
      <c r="A37" s="14">
        <f>'febr + mrt'!A37</f>
        <v>32</v>
      </c>
      <c r="B37" s="28" t="str">
        <f>'febr + mrt'!B37</f>
        <v>Peter van Meurs</v>
      </c>
      <c r="C37" s="33">
        <f>SUM('febr + mrt'!C37:P37)</f>
        <v>0</v>
      </c>
      <c r="D37" s="33">
        <f>SUM(april!D37:P37)</f>
        <v>0</v>
      </c>
      <c r="E37" s="33">
        <f>SUM(mei!D37:Q37)</f>
        <v>0</v>
      </c>
      <c r="F37" s="33">
        <f>SUM(juni!D37:R37)</f>
        <v>0</v>
      </c>
      <c r="G37" s="33">
        <f>SUM(juli!D37:R37)</f>
        <v>0</v>
      </c>
      <c r="H37" s="33">
        <f>SUM(aug!D37:P37)</f>
        <v>0</v>
      </c>
      <c r="I37" s="33">
        <f>SUM(sept!D37:L37)</f>
        <v>0</v>
      </c>
      <c r="J37" s="33">
        <f>SUM(okt!D37:K37)</f>
        <v>0</v>
      </c>
      <c r="K37" s="23">
        <f t="shared" si="0"/>
        <v>0</v>
      </c>
    </row>
    <row r="38" spans="1:11" ht="19.5" customHeight="1">
      <c r="A38" s="14">
        <f>'febr + mrt'!A38</f>
        <v>33</v>
      </c>
      <c r="B38" s="28" t="str">
        <f>'febr + mrt'!B38</f>
        <v>Charley Meyer</v>
      </c>
      <c r="C38" s="33">
        <f>SUM('febr + mrt'!C38:P38)</f>
        <v>3</v>
      </c>
      <c r="D38" s="33">
        <f>SUM(april!D38:P38)</f>
        <v>8</v>
      </c>
      <c r="E38" s="33">
        <f>SUM(mei!D38:Q38)</f>
        <v>3</v>
      </c>
      <c r="F38" s="33">
        <f>SUM(juni!D38:R38)</f>
        <v>2</v>
      </c>
      <c r="G38" s="33">
        <f>SUM(juli!D38:R38)</f>
        <v>0</v>
      </c>
      <c r="H38" s="33">
        <f>SUM(aug!D38:P38)</f>
        <v>0</v>
      </c>
      <c r="I38" s="33">
        <f>SUM(sept!D38:L38)</f>
        <v>0</v>
      </c>
      <c r="J38" s="33">
        <f>SUM(okt!D38:K38)</f>
        <v>0</v>
      </c>
      <c r="K38" s="23">
        <f t="shared" si="0"/>
        <v>16</v>
      </c>
    </row>
    <row r="39" spans="1:11" ht="19.5" customHeight="1">
      <c r="A39" s="14">
        <f>'febr + mrt'!A39</f>
        <v>34</v>
      </c>
      <c r="B39" s="28" t="str">
        <f>'febr + mrt'!B39</f>
        <v>Pascal Mortier</v>
      </c>
      <c r="C39" s="33">
        <f>SUM('febr + mrt'!C39:P39)</f>
        <v>2</v>
      </c>
      <c r="D39" s="33">
        <f>SUM(april!D39:P39)</f>
        <v>1</v>
      </c>
      <c r="E39" s="33">
        <f>SUM(mei!D39:Q39)</f>
        <v>0</v>
      </c>
      <c r="F39" s="33">
        <f>SUM(juni!D39:R39)</f>
        <v>4</v>
      </c>
      <c r="G39" s="33">
        <f>SUM(juli!D39:R39)</f>
        <v>0</v>
      </c>
      <c r="H39" s="33">
        <f>SUM(aug!D39:P39)</f>
        <v>0</v>
      </c>
      <c r="I39" s="33">
        <f>SUM(sept!D39:L39)</f>
        <v>0</v>
      </c>
      <c r="J39" s="33">
        <f>SUM(okt!D39:K39)</f>
        <v>0</v>
      </c>
      <c r="K39" s="23">
        <f t="shared" si="0"/>
        <v>7</v>
      </c>
    </row>
    <row r="40" spans="1:11" ht="19.5" customHeight="1">
      <c r="A40" s="14">
        <f>'febr + mrt'!A40</f>
        <v>35</v>
      </c>
      <c r="B40" s="28" t="str">
        <f>'febr + mrt'!B40</f>
        <v>Mark Otterloo</v>
      </c>
      <c r="C40" s="33">
        <f>SUM('febr + mrt'!C40:P40)</f>
        <v>0</v>
      </c>
      <c r="D40" s="33">
        <f>SUM(april!D40:P40)</f>
        <v>0</v>
      </c>
      <c r="E40" s="33">
        <f>SUM(mei!D40:Q40)</f>
        <v>0</v>
      </c>
      <c r="F40" s="33">
        <f>SUM(juni!D40:R40)</f>
        <v>0</v>
      </c>
      <c r="G40" s="33">
        <f>SUM(juli!D40:R40)</f>
        <v>0</v>
      </c>
      <c r="H40" s="33">
        <f>SUM(aug!D40:P40)</f>
        <v>0</v>
      </c>
      <c r="I40" s="33">
        <f>SUM(sept!D40:L40)</f>
        <v>0</v>
      </c>
      <c r="J40" s="33">
        <f>SUM(okt!D40:K40)</f>
        <v>0</v>
      </c>
      <c r="K40" s="23">
        <f t="shared" si="0"/>
        <v>0</v>
      </c>
    </row>
    <row r="41" spans="1:26" s="2" customFormat="1" ht="19.5" customHeight="1">
      <c r="A41" s="14">
        <f>'febr + mrt'!A41</f>
        <v>36</v>
      </c>
      <c r="B41" s="28" t="str">
        <f>'febr + mrt'!B41</f>
        <v>Michiel de Pooter</v>
      </c>
      <c r="C41" s="33">
        <f>SUM('febr + mrt'!C41:P41)</f>
        <v>10</v>
      </c>
      <c r="D41" s="33">
        <f>SUM(april!D41:P41)</f>
        <v>1</v>
      </c>
      <c r="E41" s="33">
        <f>SUM(mei!D41:Q41)</f>
        <v>12</v>
      </c>
      <c r="F41" s="33">
        <f>SUM(juni!D41:R41)</f>
        <v>7</v>
      </c>
      <c r="G41" s="33">
        <f>SUM(juli!D41:R41)</f>
        <v>0</v>
      </c>
      <c r="H41" s="33">
        <f>SUM(aug!D41:P41)</f>
        <v>0</v>
      </c>
      <c r="I41" s="33">
        <f>SUM(sept!D41:L41)</f>
        <v>0</v>
      </c>
      <c r="J41" s="33">
        <f>SUM(okt!D41:K41)</f>
        <v>0</v>
      </c>
      <c r="K41" s="23">
        <f t="shared" si="0"/>
        <v>30</v>
      </c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11" ht="19.5" customHeight="1">
      <c r="A42" s="14">
        <f>'febr + mrt'!A42</f>
        <v>37</v>
      </c>
      <c r="B42" s="28" t="str">
        <f>'febr + mrt'!B42</f>
        <v>Jeffrey Thomas</v>
      </c>
      <c r="C42" s="33">
        <f>SUM('febr + mrt'!C42:P42)</f>
        <v>0</v>
      </c>
      <c r="D42" s="33">
        <f>SUM(april!D42:P42)</f>
        <v>2</v>
      </c>
      <c r="E42" s="33">
        <f>SUM(mei!D42:Q42)</f>
        <v>0</v>
      </c>
      <c r="F42" s="33">
        <f>SUM(juni!D42:R42)</f>
        <v>0</v>
      </c>
      <c r="G42" s="33">
        <f>SUM(juli!D42:R42)</f>
        <v>0</v>
      </c>
      <c r="H42" s="33">
        <f>SUM(aug!D42:P42)</f>
        <v>0</v>
      </c>
      <c r="I42" s="33">
        <f>SUM(sept!D42:L42)</f>
        <v>0</v>
      </c>
      <c r="J42" s="33">
        <f>SUM(okt!D42:K42)</f>
        <v>0</v>
      </c>
      <c r="K42" s="23">
        <f t="shared" si="0"/>
        <v>2</v>
      </c>
    </row>
    <row r="43" spans="1:11" ht="19.5" customHeight="1">
      <c r="A43" s="14">
        <f>'febr + mrt'!A43</f>
        <v>38</v>
      </c>
      <c r="B43" s="28" t="str">
        <f>'febr + mrt'!B43</f>
        <v>Rob Visman</v>
      </c>
      <c r="C43" s="33">
        <f>SUM('febr + mrt'!C43:P43)</f>
        <v>6</v>
      </c>
      <c r="D43" s="33">
        <f>SUM(april!D43:P43)</f>
        <v>8</v>
      </c>
      <c r="E43" s="33">
        <f>SUM(mei!D43:Q43)</f>
        <v>7</v>
      </c>
      <c r="F43" s="33">
        <f>SUM(juni!D43:R43)</f>
        <v>4</v>
      </c>
      <c r="G43" s="33">
        <f>SUM(juli!D43:R43)</f>
        <v>0</v>
      </c>
      <c r="H43" s="33">
        <f>SUM(aug!D43:P43)</f>
        <v>0</v>
      </c>
      <c r="I43" s="33">
        <f>SUM(sept!D43:L43)</f>
        <v>0</v>
      </c>
      <c r="J43" s="33">
        <f>SUM(okt!D43:K43)</f>
        <v>0</v>
      </c>
      <c r="K43" s="23">
        <f t="shared" si="0"/>
        <v>25</v>
      </c>
    </row>
    <row r="44" spans="1:11" ht="19.5" customHeight="1">
      <c r="A44" s="14">
        <v>39</v>
      </c>
      <c r="B44" s="28" t="str">
        <f>'febr + mrt'!B44</f>
        <v>Bernard de Wever</v>
      </c>
      <c r="C44" s="33">
        <f>SUM('febr + mrt'!C44:P44)</f>
        <v>2</v>
      </c>
      <c r="D44" s="33">
        <f>SUM(april!D44:P44)</f>
        <v>0</v>
      </c>
      <c r="E44" s="33">
        <f>SUM(mei!D44:Q44)</f>
        <v>2</v>
      </c>
      <c r="F44" s="33">
        <f>SUM(juni!D44:R44)</f>
        <v>2</v>
      </c>
      <c r="G44" s="33">
        <f>SUM(juli!D44:R44)</f>
        <v>0</v>
      </c>
      <c r="H44" s="33">
        <f>SUM(aug!D44:P44)</f>
        <v>0</v>
      </c>
      <c r="I44" s="33">
        <f>SUM(sept!D44:L44)</f>
        <v>0</v>
      </c>
      <c r="J44" s="33">
        <f>SUM(okt!D44:K44)</f>
        <v>0</v>
      </c>
      <c r="K44" s="23">
        <f t="shared" si="0"/>
        <v>6</v>
      </c>
    </row>
    <row r="45" spans="1:11" ht="19.5" customHeight="1">
      <c r="A45" s="14">
        <v>40</v>
      </c>
      <c r="B45" s="28" t="str">
        <f>'febr + mrt'!B45</f>
        <v>Anita Wissel</v>
      </c>
      <c r="C45" s="33">
        <f>SUM('febr + mrt'!C45:P45)</f>
        <v>11</v>
      </c>
      <c r="D45" s="33">
        <f>SUM(april!D45:P45)</f>
        <v>10</v>
      </c>
      <c r="E45" s="33">
        <f>SUM(mei!D45:Q45)</f>
        <v>8</v>
      </c>
      <c r="F45" s="33">
        <f>SUM(juni!D45:R45)</f>
        <v>9</v>
      </c>
      <c r="G45" s="33">
        <f>SUM(juli!D45:R45)</f>
        <v>0</v>
      </c>
      <c r="H45" s="33">
        <f>SUM(aug!D45:P45)</f>
        <v>0</v>
      </c>
      <c r="I45" s="33">
        <f>SUM(sept!D45:L45)</f>
        <v>0</v>
      </c>
      <c r="J45" s="33">
        <f>SUM(okt!D45:K45)</f>
        <v>0</v>
      </c>
      <c r="K45" s="23">
        <f t="shared" si="0"/>
        <v>38</v>
      </c>
    </row>
    <row r="46" spans="1:11" ht="19.5" customHeight="1">
      <c r="A46" s="14">
        <v>41</v>
      </c>
      <c r="B46" s="28" t="str">
        <f>'febr + mrt'!B46</f>
        <v>Elize Witte</v>
      </c>
      <c r="C46" s="33">
        <f>SUM('febr + mrt'!C46:P46)</f>
        <v>7</v>
      </c>
      <c r="D46" s="33">
        <f>SUM(april!D46:P46)</f>
        <v>9</v>
      </c>
      <c r="E46" s="33">
        <f>SUM(mei!D46:Q46)</f>
        <v>6</v>
      </c>
      <c r="F46" s="33">
        <f>SUM(juni!D46:R46)</f>
        <v>4</v>
      </c>
      <c r="G46" s="33">
        <f>SUM(juli!D46:R46)</f>
        <v>0</v>
      </c>
      <c r="H46" s="33">
        <f>SUM(aug!D46:P46)</f>
        <v>0</v>
      </c>
      <c r="I46" s="33">
        <f>SUM(sept!D46:L46)</f>
        <v>0</v>
      </c>
      <c r="J46" s="33">
        <f>SUM(okt!D46:K46)</f>
        <v>0</v>
      </c>
      <c r="K46" s="23">
        <f t="shared" si="0"/>
        <v>26</v>
      </c>
    </row>
    <row r="47" spans="1:11" ht="19.5" customHeight="1">
      <c r="A47" s="14">
        <v>42</v>
      </c>
      <c r="B47" s="28" t="str">
        <f>'febr + mrt'!B47</f>
        <v>Patrick Witte</v>
      </c>
      <c r="C47" s="33">
        <f>SUM('febr + mrt'!C47:P47)</f>
        <v>1</v>
      </c>
      <c r="D47" s="33">
        <f>SUM(april!D47:P47)</f>
        <v>0</v>
      </c>
      <c r="E47" s="33">
        <f>SUM(mei!D47:Q47)</f>
        <v>1</v>
      </c>
      <c r="F47" s="33">
        <f>SUM(juni!D47:R47)</f>
        <v>0</v>
      </c>
      <c r="G47" s="33">
        <f>SUM(juli!D47:R47)</f>
        <v>0</v>
      </c>
      <c r="H47" s="33">
        <f>SUM(aug!D47:P47)</f>
        <v>0</v>
      </c>
      <c r="I47" s="33">
        <f>SUM(sept!D47:L47)</f>
        <v>0</v>
      </c>
      <c r="J47" s="33">
        <f>SUM(okt!D47:K47)</f>
        <v>0</v>
      </c>
      <c r="K47" s="23">
        <f t="shared" si="0"/>
        <v>2</v>
      </c>
    </row>
    <row r="48" spans="1:11" ht="19.5" customHeight="1">
      <c r="A48" s="14">
        <v>43</v>
      </c>
      <c r="B48" s="28" t="str">
        <f>'febr + mrt'!B48</f>
        <v>Cor Zegers</v>
      </c>
      <c r="C48" s="33">
        <f>SUM('febr + mrt'!C48:P48)</f>
        <v>3</v>
      </c>
      <c r="D48" s="33">
        <f>SUM(april!D48:P48)</f>
        <v>2</v>
      </c>
      <c r="E48" s="33">
        <f>SUM(mei!D48:Q48)</f>
        <v>8</v>
      </c>
      <c r="F48" s="33">
        <f>SUM(juni!D48:R48)</f>
        <v>5</v>
      </c>
      <c r="G48" s="33">
        <f>SUM(juli!D48:R48)</f>
        <v>0</v>
      </c>
      <c r="H48" s="33">
        <f>SUM(aug!D48:P48)</f>
        <v>0</v>
      </c>
      <c r="I48" s="33">
        <f>SUM(sept!D48:L48)</f>
        <v>0</v>
      </c>
      <c r="J48" s="33">
        <f>SUM(okt!D48:K48)</f>
        <v>0</v>
      </c>
      <c r="K48" s="23">
        <f t="shared" si="0"/>
        <v>18</v>
      </c>
    </row>
    <row r="49" spans="1:11" ht="19.5" customHeight="1">
      <c r="A49" s="14"/>
      <c r="B49" s="28">
        <f>'febr + mrt'!B49</f>
        <v>0</v>
      </c>
      <c r="C49" s="33">
        <f>SUM('febr + mrt'!C49:P49)</f>
        <v>0</v>
      </c>
      <c r="D49" s="33">
        <f>SUM(april!D49:P49)</f>
        <v>0</v>
      </c>
      <c r="E49" s="33">
        <f>SUM(mei!D49:Q49)</f>
        <v>0</v>
      </c>
      <c r="F49" s="33">
        <f>SUM(juni!D49:R49)</f>
        <v>0</v>
      </c>
      <c r="G49" s="33">
        <f>SUM(juli!D49:R49)</f>
        <v>0</v>
      </c>
      <c r="H49" s="33">
        <f>SUM(aug!D49:P49)</f>
        <v>0</v>
      </c>
      <c r="I49" s="33">
        <f>SUM(sept!D49:L49)</f>
        <v>0</v>
      </c>
      <c r="J49" s="33">
        <f>SUM(okt!D49:K49)</f>
        <v>0</v>
      </c>
      <c r="K49" s="23">
        <f t="shared" si="0"/>
        <v>0</v>
      </c>
    </row>
    <row r="50" spans="1:11" ht="19.5" customHeight="1">
      <c r="A50" s="14"/>
      <c r="B50" s="28">
        <f>'febr + mrt'!B50</f>
        <v>0</v>
      </c>
      <c r="C50" s="33">
        <f>SUM('febr + mrt'!C50:P50)</f>
        <v>0</v>
      </c>
      <c r="D50" s="33">
        <f>SUM(april!D50:P50)</f>
        <v>0</v>
      </c>
      <c r="E50" s="33">
        <f>SUM(mei!D50:Q50)</f>
        <v>0</v>
      </c>
      <c r="F50" s="33">
        <f>SUM(juni!D50:R50)</f>
        <v>0</v>
      </c>
      <c r="G50" s="33">
        <f>SUM(juli!D50:R50)</f>
        <v>0</v>
      </c>
      <c r="H50" s="33">
        <f>SUM(aug!D50:P50)</f>
        <v>0</v>
      </c>
      <c r="I50" s="33">
        <f>SUM(sept!D50:L50)</f>
        <v>0</v>
      </c>
      <c r="J50" s="33">
        <f>SUM(okt!D50:K50)</f>
        <v>0</v>
      </c>
      <c r="K50" s="23">
        <f t="shared" si="0"/>
        <v>0</v>
      </c>
    </row>
    <row r="51" spans="1:11" ht="19.5" customHeight="1">
      <c r="A51" s="14"/>
      <c r="B51" s="28">
        <f>'febr + mrt'!B51</f>
        <v>0</v>
      </c>
      <c r="C51" s="33">
        <f>SUM('febr + mrt'!C51:P51)</f>
        <v>0</v>
      </c>
      <c r="D51" s="33">
        <f>SUM(april!D51:P51)</f>
        <v>0</v>
      </c>
      <c r="E51" s="33">
        <f>SUM(mei!D51:Q51)</f>
        <v>0</v>
      </c>
      <c r="F51" s="33">
        <f>SUM(juni!D51:R51)</f>
        <v>0</v>
      </c>
      <c r="G51" s="33">
        <f>SUM(juli!D51:R51)</f>
        <v>0</v>
      </c>
      <c r="H51" s="33">
        <f>SUM(aug!D51:P51)</f>
        <v>0</v>
      </c>
      <c r="I51" s="33">
        <f>SUM(sept!D51:L51)</f>
        <v>0</v>
      </c>
      <c r="J51" s="33">
        <f>SUM(okt!D51:K51)</f>
        <v>0</v>
      </c>
      <c r="K51" s="23">
        <f t="shared" si="0"/>
        <v>0</v>
      </c>
    </row>
    <row r="52" spans="1:11" ht="19.5" customHeight="1">
      <c r="A52" s="18"/>
      <c r="B52" s="28" t="str">
        <f>'febr + mrt'!B52</f>
        <v>Totaal leden:</v>
      </c>
      <c r="C52" s="12">
        <f>SUM(C6:C51)</f>
        <v>184</v>
      </c>
      <c r="D52" s="12">
        <f aca="true" t="shared" si="1" ref="D52:K52">SUM(D6:D51)</f>
        <v>200</v>
      </c>
      <c r="E52" s="12">
        <f t="shared" si="1"/>
        <v>176</v>
      </c>
      <c r="F52" s="12">
        <f t="shared" si="1"/>
        <v>159</v>
      </c>
      <c r="G52" s="12">
        <f t="shared" si="1"/>
        <v>0</v>
      </c>
      <c r="H52" s="12">
        <f t="shared" si="1"/>
        <v>0</v>
      </c>
      <c r="I52" s="12">
        <f t="shared" si="1"/>
        <v>0</v>
      </c>
      <c r="J52" s="12">
        <f t="shared" si="1"/>
        <v>0</v>
      </c>
      <c r="K52" s="12">
        <f t="shared" si="1"/>
        <v>719</v>
      </c>
    </row>
    <row r="53" spans="1:26" s="2" customFormat="1" ht="19.5" customHeight="1">
      <c r="A53" s="10"/>
      <c r="B53" s="30"/>
      <c r="C53" s="9"/>
      <c r="D53" s="9"/>
      <c r="E53" s="9"/>
      <c r="F53" s="9"/>
      <c r="G53" s="9"/>
      <c r="H53" s="9"/>
      <c r="I53" s="9"/>
      <c r="J53" s="9"/>
      <c r="K53" s="9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3:4" ht="19.5" customHeight="1">
      <c r="C54" s="6"/>
      <c r="D54" s="6"/>
    </row>
    <row r="55" spans="3:4" ht="19.5" customHeight="1">
      <c r="C55" s="6"/>
      <c r="D55" s="6"/>
    </row>
    <row r="56" spans="3:4" ht="19.5" customHeight="1">
      <c r="C56" s="6"/>
      <c r="D56" s="6"/>
    </row>
    <row r="57" spans="3:4" ht="19.5" customHeight="1">
      <c r="C57" s="6"/>
      <c r="D57" s="6"/>
    </row>
    <row r="58" spans="3:4" ht="19.5" customHeight="1">
      <c r="C58" s="6"/>
      <c r="D58" s="6"/>
    </row>
    <row r="59" spans="3:4" ht="19.5" customHeight="1">
      <c r="C59" s="6"/>
      <c r="D59" s="6"/>
    </row>
    <row r="60" spans="3:4" ht="19.5" customHeight="1">
      <c r="C60" s="6"/>
      <c r="D60" s="6"/>
    </row>
    <row r="61" spans="3:4" ht="19.5" customHeight="1">
      <c r="C61" s="6"/>
      <c r="D61" s="6"/>
    </row>
    <row r="62" spans="3:4" ht="19.5" customHeight="1">
      <c r="C62" s="6"/>
      <c r="D62" s="6"/>
    </row>
    <row r="63" spans="3:4" ht="19.5" customHeight="1">
      <c r="C63" s="6"/>
      <c r="D63" s="6"/>
    </row>
    <row r="64" spans="3:4" ht="19.5" customHeight="1">
      <c r="C64" s="6"/>
      <c r="D64" s="6"/>
    </row>
    <row r="65" spans="3:4" ht="19.5" customHeight="1">
      <c r="C65" s="6"/>
      <c r="D65" s="6"/>
    </row>
    <row r="66" spans="3:4" ht="19.5" customHeight="1">
      <c r="C66" s="6"/>
      <c r="D66" s="6"/>
    </row>
    <row r="67" spans="3:4" ht="19.5" customHeight="1">
      <c r="C67" s="6"/>
      <c r="D67" s="6"/>
    </row>
    <row r="68" spans="3:4" ht="19.5" customHeight="1">
      <c r="C68" s="6"/>
      <c r="D68" s="6"/>
    </row>
    <row r="69" spans="3:4" ht="19.5" customHeight="1">
      <c r="C69" s="6"/>
      <c r="D69" s="6"/>
    </row>
    <row r="70" spans="3:4" ht="19.5" customHeight="1">
      <c r="C70" s="6"/>
      <c r="D70" s="6"/>
    </row>
    <row r="71" spans="3:4" ht="19.5" customHeight="1">
      <c r="C71" s="6"/>
      <c r="D71" s="6"/>
    </row>
    <row r="72" spans="3:4" ht="19.5" customHeight="1">
      <c r="C72" s="6"/>
      <c r="D72" s="6"/>
    </row>
    <row r="73" spans="3:4" ht="19.5" customHeight="1">
      <c r="C73" s="6"/>
      <c r="D73" s="6"/>
    </row>
    <row r="74" spans="3:4" ht="19.5" customHeight="1">
      <c r="C74" s="6"/>
      <c r="D74" s="6"/>
    </row>
    <row r="75" spans="3:4" ht="19.5" customHeight="1">
      <c r="C75" s="6"/>
      <c r="D75" s="6"/>
    </row>
    <row r="76" spans="3:4" ht="19.5" customHeight="1">
      <c r="C76" s="6"/>
      <c r="D76" s="6"/>
    </row>
    <row r="77" spans="3:4" ht="19.5" customHeight="1">
      <c r="C77" s="6"/>
      <c r="D77" s="6"/>
    </row>
    <row r="78" spans="3:4" ht="19.5" customHeight="1">
      <c r="C78" s="6"/>
      <c r="D78" s="6"/>
    </row>
    <row r="79" spans="3:4" ht="19.5" customHeight="1">
      <c r="C79" s="6"/>
      <c r="D79" s="6"/>
    </row>
    <row r="80" spans="3:4" ht="19.5" customHeight="1">
      <c r="C80" s="6"/>
      <c r="D80" s="6"/>
    </row>
    <row r="81" spans="3:4" ht="19.5" customHeight="1">
      <c r="C81" s="6"/>
      <c r="D81" s="6"/>
    </row>
    <row r="82" spans="3:4" ht="19.5" customHeight="1">
      <c r="C82" s="6"/>
      <c r="D82" s="6"/>
    </row>
    <row r="83" spans="3:4" ht="19.5" customHeight="1">
      <c r="C83" s="6"/>
      <c r="D83" s="6"/>
    </row>
    <row r="84" spans="3:4" ht="19.5" customHeight="1">
      <c r="C84" s="6"/>
      <c r="D84" s="6"/>
    </row>
    <row r="85" spans="3:4" ht="19.5" customHeight="1">
      <c r="C85" s="6"/>
      <c r="D85" s="6"/>
    </row>
    <row r="86" spans="3:4" ht="19.5" customHeight="1">
      <c r="C86" s="6"/>
      <c r="D86" s="6"/>
    </row>
    <row r="87" spans="3:4" ht="19.5" customHeight="1">
      <c r="C87" s="6"/>
      <c r="D87" s="6"/>
    </row>
    <row r="88" spans="3:4" ht="19.5" customHeight="1">
      <c r="C88" s="6"/>
      <c r="D88" s="6"/>
    </row>
    <row r="89" spans="3:4" ht="19.5" customHeight="1">
      <c r="C89" s="6"/>
      <c r="D89" s="6"/>
    </row>
    <row r="90" spans="3:4" ht="19.5" customHeight="1">
      <c r="C90" s="6"/>
      <c r="D90" s="6"/>
    </row>
    <row r="91" spans="3:4" ht="19.5" customHeight="1">
      <c r="C91" s="6"/>
      <c r="D91" s="6"/>
    </row>
    <row r="92" spans="3:4" ht="19.5" customHeight="1">
      <c r="C92" s="6"/>
      <c r="D92" s="6"/>
    </row>
    <row r="93" spans="3:4" ht="19.5" customHeight="1">
      <c r="C93" s="6"/>
      <c r="D93" s="6"/>
    </row>
    <row r="94" spans="3:4" ht="19.5" customHeight="1">
      <c r="C94" s="6"/>
      <c r="D94" s="6"/>
    </row>
    <row r="95" spans="3:4" ht="19.5" customHeight="1">
      <c r="C95" s="6"/>
      <c r="D95" s="6"/>
    </row>
    <row r="96" spans="3:4" ht="19.5" customHeight="1">
      <c r="C96" s="6"/>
      <c r="D96" s="6"/>
    </row>
    <row r="97" spans="3:4" ht="19.5" customHeight="1">
      <c r="C97" s="6"/>
      <c r="D97" s="6"/>
    </row>
    <row r="98" spans="3:4" ht="19.5" customHeight="1">
      <c r="C98" s="6"/>
      <c r="D98" s="6"/>
    </row>
    <row r="99" spans="3:4" ht="19.5" customHeight="1">
      <c r="C99" s="6"/>
      <c r="D99" s="6"/>
    </row>
    <row r="100" spans="3:4" ht="19.5" customHeight="1">
      <c r="C100" s="6"/>
      <c r="D100" s="6"/>
    </row>
    <row r="101" spans="3:4" ht="19.5" customHeight="1">
      <c r="C101" s="6"/>
      <c r="D101" s="6"/>
    </row>
    <row r="102" spans="3:4" ht="19.5" customHeight="1">
      <c r="C102" s="6"/>
      <c r="D102" s="6"/>
    </row>
    <row r="103" spans="3:4" ht="19.5" customHeight="1">
      <c r="C103" s="6"/>
      <c r="D103" s="6"/>
    </row>
    <row r="104" spans="3:4" ht="19.5" customHeight="1">
      <c r="C104" s="6"/>
      <c r="D104" s="6"/>
    </row>
    <row r="105" spans="3:4" ht="19.5" customHeight="1">
      <c r="C105" s="6"/>
      <c r="D105" s="6"/>
    </row>
    <row r="106" spans="3:4" ht="19.5" customHeight="1">
      <c r="C106" s="6"/>
      <c r="D106" s="6"/>
    </row>
    <row r="107" spans="3:4" ht="19.5" customHeight="1">
      <c r="C107" s="6"/>
      <c r="D107" s="6"/>
    </row>
    <row r="108" spans="3:4" ht="19.5" customHeight="1">
      <c r="C108" s="6"/>
      <c r="D108" s="6"/>
    </row>
    <row r="109" spans="3:4" ht="19.5" customHeight="1">
      <c r="C109" s="6"/>
      <c r="D109" s="6"/>
    </row>
    <row r="110" spans="3:4" ht="19.5" customHeight="1">
      <c r="C110" s="6"/>
      <c r="D110" s="6"/>
    </row>
    <row r="111" spans="3:4" ht="19.5" customHeight="1">
      <c r="C111" s="6"/>
      <c r="D111" s="6"/>
    </row>
    <row r="112" spans="3:4" ht="19.5" customHeight="1">
      <c r="C112" s="6"/>
      <c r="D112" s="6"/>
    </row>
    <row r="113" spans="3:4" ht="19.5" customHeight="1">
      <c r="C113" s="6"/>
      <c r="D113" s="6"/>
    </row>
    <row r="114" spans="3:4" ht="19.5" customHeight="1">
      <c r="C114" s="6"/>
      <c r="D114" s="6"/>
    </row>
    <row r="115" spans="3:4" ht="19.5" customHeight="1">
      <c r="C115" s="6"/>
      <c r="D115" s="6"/>
    </row>
    <row r="116" spans="3:4" ht="19.5" customHeight="1">
      <c r="C116" s="6"/>
      <c r="D116" s="6"/>
    </row>
    <row r="117" spans="3:4" ht="19.5" customHeight="1">
      <c r="C117" s="6"/>
      <c r="D117" s="6"/>
    </row>
    <row r="118" spans="3:4" ht="19.5" customHeight="1">
      <c r="C118" s="6"/>
      <c r="D118" s="6"/>
    </row>
    <row r="119" spans="3:4" ht="19.5" customHeight="1">
      <c r="C119" s="6"/>
      <c r="D119" s="6"/>
    </row>
    <row r="120" spans="3:4" ht="19.5" customHeight="1">
      <c r="C120" s="6"/>
      <c r="D120" s="6"/>
    </row>
    <row r="121" spans="3:4" ht="19.5" customHeight="1">
      <c r="C121" s="6"/>
      <c r="D121" s="6"/>
    </row>
    <row r="122" spans="3:4" ht="19.5" customHeight="1">
      <c r="C122" s="6"/>
      <c r="D122" s="6"/>
    </row>
    <row r="123" spans="3:4" ht="19.5" customHeight="1">
      <c r="C123" s="6"/>
      <c r="D123" s="6"/>
    </row>
    <row r="124" spans="3:4" ht="19.5" customHeight="1">
      <c r="C124" s="6"/>
      <c r="D124" s="6"/>
    </row>
    <row r="125" spans="3:4" ht="19.5" customHeight="1">
      <c r="C125" s="6"/>
      <c r="D125" s="6"/>
    </row>
    <row r="126" spans="3:4" ht="19.5" customHeight="1">
      <c r="C126" s="6"/>
      <c r="D126" s="6"/>
    </row>
    <row r="127" spans="3:4" ht="19.5" customHeight="1">
      <c r="C127" s="6"/>
      <c r="D127" s="6"/>
    </row>
    <row r="128" spans="3:4" ht="19.5" customHeight="1">
      <c r="C128" s="6"/>
      <c r="D128" s="6"/>
    </row>
    <row r="129" spans="3:4" ht="19.5" customHeight="1">
      <c r="C129" s="6"/>
      <c r="D129" s="6"/>
    </row>
    <row r="130" spans="3:4" ht="19.5" customHeight="1">
      <c r="C130" s="6"/>
      <c r="D130" s="6"/>
    </row>
    <row r="131" spans="3:4" ht="19.5" customHeight="1">
      <c r="C131" s="6"/>
      <c r="D131" s="6"/>
    </row>
    <row r="132" spans="3:4" ht="19.5" customHeight="1">
      <c r="C132" s="6"/>
      <c r="D132" s="6"/>
    </row>
    <row r="133" spans="3:4" ht="19.5" customHeight="1">
      <c r="C133" s="6"/>
      <c r="D133" s="6"/>
    </row>
    <row r="134" spans="3:4" ht="19.5" customHeight="1">
      <c r="C134" s="6"/>
      <c r="D134" s="6"/>
    </row>
    <row r="135" spans="3:4" ht="19.5" customHeight="1">
      <c r="C135" s="6"/>
      <c r="D135" s="6"/>
    </row>
    <row r="136" spans="3:4" ht="19.5" customHeight="1">
      <c r="C136" s="6"/>
      <c r="D136" s="6"/>
    </row>
    <row r="137" spans="3:4" ht="19.5" customHeight="1">
      <c r="C137" s="6"/>
      <c r="D137" s="6"/>
    </row>
    <row r="138" spans="3:4" ht="19.5" customHeight="1">
      <c r="C138" s="6"/>
      <c r="D138" s="6"/>
    </row>
    <row r="139" spans="3:4" ht="19.5" customHeight="1">
      <c r="C139" s="6"/>
      <c r="D139" s="6"/>
    </row>
    <row r="140" spans="3:4" ht="19.5" customHeight="1">
      <c r="C140" s="6"/>
      <c r="D140" s="6"/>
    </row>
    <row r="141" spans="3:4" ht="19.5" customHeight="1">
      <c r="C141" s="6"/>
      <c r="D141" s="6"/>
    </row>
    <row r="142" spans="3:4" ht="19.5" customHeight="1">
      <c r="C142" s="6"/>
      <c r="D142" s="6"/>
    </row>
    <row r="143" spans="3:4" ht="19.5" customHeight="1">
      <c r="C143" s="6"/>
      <c r="D143" s="6"/>
    </row>
    <row r="144" spans="3:4" ht="19.5" customHeight="1">
      <c r="C144" s="6"/>
      <c r="D144" s="6"/>
    </row>
    <row r="145" spans="3:4" ht="19.5" customHeight="1">
      <c r="C145" s="6"/>
      <c r="D145" s="6"/>
    </row>
    <row r="146" spans="3:4" ht="19.5" customHeight="1">
      <c r="C146" s="6"/>
      <c r="D146" s="6"/>
    </row>
    <row r="147" spans="3:4" ht="19.5" customHeight="1">
      <c r="C147" s="6"/>
      <c r="D147" s="6"/>
    </row>
    <row r="148" spans="3:4" ht="19.5" customHeight="1">
      <c r="C148" s="6"/>
      <c r="D148" s="6"/>
    </row>
    <row r="149" spans="3:4" ht="19.5" customHeight="1">
      <c r="C149" s="6"/>
      <c r="D149" s="6"/>
    </row>
    <row r="150" spans="3:4" ht="19.5" customHeight="1">
      <c r="C150" s="6"/>
      <c r="D150" s="6"/>
    </row>
    <row r="151" spans="3:4" ht="19.5" customHeight="1">
      <c r="C151" s="6"/>
      <c r="D151" s="6"/>
    </row>
    <row r="152" spans="3:4" ht="19.5" customHeight="1">
      <c r="C152" s="6"/>
      <c r="D152" s="6"/>
    </row>
    <row r="153" spans="3:4" ht="19.5" customHeight="1">
      <c r="C153" s="6"/>
      <c r="D153" s="6"/>
    </row>
    <row r="154" spans="3:4" ht="19.5" customHeight="1">
      <c r="C154" s="6"/>
      <c r="D154" s="6"/>
    </row>
    <row r="155" spans="3:4" ht="19.5" customHeight="1">
      <c r="C155" s="6"/>
      <c r="D155" s="6"/>
    </row>
    <row r="156" spans="3:4" ht="19.5" customHeight="1">
      <c r="C156" s="6"/>
      <c r="D156" s="6"/>
    </row>
    <row r="157" spans="3:4" ht="19.5" customHeight="1">
      <c r="C157" s="6"/>
      <c r="D157" s="6"/>
    </row>
    <row r="158" spans="3:4" ht="19.5" customHeight="1">
      <c r="C158" s="6"/>
      <c r="D158" s="6"/>
    </row>
    <row r="159" spans="3:4" ht="19.5" customHeight="1">
      <c r="C159" s="6"/>
      <c r="D159" s="6"/>
    </row>
    <row r="160" spans="3:4" ht="19.5" customHeight="1">
      <c r="C160" s="6"/>
      <c r="D160" s="6"/>
    </row>
    <row r="161" spans="3:4" ht="19.5" customHeight="1">
      <c r="C161" s="6"/>
      <c r="D161" s="6"/>
    </row>
    <row r="162" spans="3:4" ht="19.5" customHeight="1">
      <c r="C162" s="6"/>
      <c r="D162" s="6"/>
    </row>
    <row r="163" spans="3:4" ht="19.5" customHeight="1">
      <c r="C163" s="6"/>
      <c r="D163" s="6"/>
    </row>
    <row r="164" spans="3:4" ht="19.5" customHeight="1">
      <c r="C164" s="6"/>
      <c r="D164" s="6"/>
    </row>
    <row r="165" spans="3:4" ht="19.5" customHeight="1">
      <c r="C165" s="6"/>
      <c r="D165" s="6"/>
    </row>
    <row r="166" spans="3:4" ht="19.5" customHeight="1">
      <c r="C166" s="6"/>
      <c r="D166" s="6"/>
    </row>
    <row r="167" spans="3:4" ht="19.5" customHeight="1">
      <c r="C167" s="6"/>
      <c r="D167" s="6"/>
    </row>
    <row r="168" spans="3:4" ht="19.5" customHeight="1">
      <c r="C168" s="6"/>
      <c r="D168" s="6"/>
    </row>
    <row r="169" spans="3:4" ht="19.5" customHeight="1">
      <c r="C169" s="6"/>
      <c r="D169" s="6"/>
    </row>
    <row r="170" spans="3:4" ht="19.5" customHeight="1">
      <c r="C170" s="6"/>
      <c r="D170" s="6"/>
    </row>
    <row r="171" spans="3:4" ht="19.5" customHeight="1">
      <c r="C171" s="6"/>
      <c r="D171" s="6"/>
    </row>
    <row r="172" spans="3:4" ht="19.5" customHeight="1">
      <c r="C172" s="6"/>
      <c r="D172" s="6"/>
    </row>
    <row r="173" spans="3:4" ht="19.5" customHeight="1">
      <c r="C173" s="6"/>
      <c r="D173" s="6"/>
    </row>
    <row r="174" spans="3:4" ht="19.5" customHeight="1">
      <c r="C174" s="6"/>
      <c r="D174" s="6"/>
    </row>
    <row r="175" spans="3:4" ht="19.5" customHeight="1">
      <c r="C175" s="6"/>
      <c r="D175" s="6"/>
    </row>
    <row r="176" spans="3:4" ht="19.5" customHeight="1">
      <c r="C176" s="6"/>
      <c r="D176" s="6"/>
    </row>
    <row r="177" spans="3:4" ht="19.5" customHeight="1">
      <c r="C177" s="6"/>
      <c r="D177" s="6"/>
    </row>
    <row r="178" spans="3:4" ht="19.5" customHeight="1">
      <c r="C178" s="6"/>
      <c r="D178" s="6"/>
    </row>
    <row r="179" spans="3:4" ht="19.5" customHeight="1">
      <c r="C179" s="6"/>
      <c r="D179" s="6"/>
    </row>
    <row r="180" spans="3:4" ht="19.5" customHeight="1">
      <c r="C180" s="6"/>
      <c r="D180" s="6"/>
    </row>
    <row r="181" spans="3:4" ht="19.5" customHeight="1">
      <c r="C181" s="6"/>
      <c r="D181" s="6"/>
    </row>
    <row r="182" spans="3:4" ht="19.5" customHeight="1">
      <c r="C182" s="6"/>
      <c r="D182" s="6"/>
    </row>
    <row r="183" spans="3:4" ht="19.5" customHeight="1">
      <c r="C183" s="6"/>
      <c r="D183" s="6"/>
    </row>
    <row r="184" spans="3:4" ht="19.5" customHeight="1">
      <c r="C184" s="6"/>
      <c r="D184" s="6"/>
    </row>
    <row r="185" spans="3:4" ht="19.5" customHeight="1">
      <c r="C185" s="6"/>
      <c r="D185" s="6"/>
    </row>
    <row r="186" spans="3:4" ht="19.5" customHeight="1">
      <c r="C186" s="6"/>
      <c r="D186" s="6"/>
    </row>
    <row r="187" spans="3:4" ht="19.5" customHeight="1">
      <c r="C187" s="6"/>
      <c r="D187" s="6"/>
    </row>
    <row r="188" spans="3:4" ht="19.5" customHeight="1">
      <c r="C188" s="6"/>
      <c r="D188" s="6"/>
    </row>
    <row r="189" spans="3:4" ht="19.5" customHeight="1">
      <c r="C189" s="6"/>
      <c r="D189" s="6"/>
    </row>
    <row r="190" spans="3:4" ht="19.5" customHeight="1">
      <c r="C190" s="6"/>
      <c r="D190" s="6"/>
    </row>
    <row r="191" spans="3:4" ht="19.5" customHeight="1">
      <c r="C191" s="6"/>
      <c r="D191" s="6"/>
    </row>
    <row r="192" spans="3:4" ht="19.5" customHeight="1">
      <c r="C192" s="6"/>
      <c r="D192" s="6"/>
    </row>
    <row r="193" spans="3:4" ht="19.5" customHeight="1">
      <c r="C193" s="6"/>
      <c r="D193" s="6"/>
    </row>
    <row r="194" spans="3:4" ht="19.5" customHeight="1">
      <c r="C194" s="6"/>
      <c r="D194" s="6"/>
    </row>
    <row r="195" spans="3:4" ht="19.5" customHeight="1">
      <c r="C195" s="6"/>
      <c r="D195" s="6"/>
    </row>
    <row r="196" spans="3:4" ht="19.5" customHeight="1">
      <c r="C196" s="6"/>
      <c r="D196" s="6"/>
    </row>
    <row r="197" spans="3:4" ht="19.5" customHeight="1">
      <c r="C197" s="6"/>
      <c r="D197" s="6"/>
    </row>
    <row r="198" spans="3:4" ht="19.5" customHeight="1">
      <c r="C198" s="6"/>
      <c r="D198" s="6"/>
    </row>
    <row r="199" spans="3:4" ht="19.5" customHeight="1">
      <c r="C199" s="6"/>
      <c r="D199" s="6"/>
    </row>
    <row r="200" spans="3:4" ht="19.5" customHeight="1">
      <c r="C200" s="6"/>
      <c r="D200" s="6"/>
    </row>
    <row r="201" spans="3:4" ht="19.5" customHeight="1">
      <c r="C201" s="6"/>
      <c r="D201" s="6"/>
    </row>
    <row r="202" spans="3:4" ht="19.5" customHeight="1">
      <c r="C202" s="6"/>
      <c r="D202" s="6"/>
    </row>
    <row r="203" spans="3:4" ht="19.5" customHeight="1">
      <c r="C203" s="6"/>
      <c r="D203" s="6"/>
    </row>
    <row r="204" spans="3:4" ht="19.5" customHeight="1">
      <c r="C204" s="6"/>
      <c r="D204" s="6"/>
    </row>
    <row r="205" spans="3:4" ht="19.5" customHeight="1">
      <c r="C205" s="6"/>
      <c r="D205" s="6"/>
    </row>
    <row r="206" spans="3:4" ht="19.5" customHeight="1">
      <c r="C206" s="6"/>
      <c r="D206" s="6"/>
    </row>
    <row r="207" spans="3:4" ht="19.5" customHeight="1">
      <c r="C207" s="6"/>
      <c r="D207" s="6"/>
    </row>
    <row r="208" spans="3:4" ht="19.5" customHeight="1">
      <c r="C208" s="6"/>
      <c r="D208" s="6"/>
    </row>
    <row r="209" spans="3:4" ht="19.5" customHeight="1">
      <c r="C209" s="6"/>
      <c r="D209" s="6"/>
    </row>
    <row r="210" spans="3:4" ht="19.5" customHeight="1">
      <c r="C210" s="6"/>
      <c r="D210" s="6"/>
    </row>
    <row r="211" spans="3:4" ht="19.5" customHeight="1">
      <c r="C211" s="6"/>
      <c r="D211" s="6"/>
    </row>
    <row r="212" spans="3:4" ht="19.5" customHeight="1">
      <c r="C212" s="6"/>
      <c r="D212" s="6"/>
    </row>
    <row r="213" spans="3:4" ht="19.5" customHeight="1">
      <c r="C213" s="6"/>
      <c r="D213" s="6"/>
    </row>
    <row r="214" spans="3:4" ht="19.5" customHeight="1">
      <c r="C214" s="6"/>
      <c r="D214" s="6"/>
    </row>
    <row r="215" spans="3:4" ht="19.5" customHeight="1">
      <c r="C215" s="6"/>
      <c r="D215" s="6"/>
    </row>
    <row r="216" spans="3:4" ht="19.5" customHeight="1">
      <c r="C216" s="6"/>
      <c r="D216" s="6"/>
    </row>
    <row r="217" spans="3:4" ht="19.5" customHeight="1">
      <c r="C217" s="6"/>
      <c r="D217" s="6"/>
    </row>
    <row r="218" spans="3:4" ht="19.5" customHeight="1">
      <c r="C218" s="6"/>
      <c r="D218" s="6"/>
    </row>
    <row r="219" spans="3:4" ht="19.5" customHeight="1">
      <c r="C219" s="6"/>
      <c r="D219" s="6"/>
    </row>
    <row r="220" spans="3:4" ht="19.5" customHeight="1">
      <c r="C220" s="6"/>
      <c r="D220" s="6"/>
    </row>
    <row r="221" spans="3:4" ht="19.5" customHeight="1">
      <c r="C221" s="6"/>
      <c r="D221" s="6"/>
    </row>
    <row r="222" spans="3:4" ht="19.5" customHeight="1">
      <c r="C222" s="6"/>
      <c r="D222" s="6"/>
    </row>
    <row r="223" spans="3:4" ht="19.5" customHeight="1">
      <c r="C223" s="6"/>
      <c r="D223" s="6"/>
    </row>
    <row r="224" spans="3:4" ht="19.5" customHeight="1">
      <c r="C224" s="6"/>
      <c r="D224" s="6"/>
    </row>
    <row r="225" spans="3:4" ht="19.5" customHeight="1">
      <c r="C225" s="6"/>
      <c r="D225" s="6"/>
    </row>
    <row r="226" spans="3:4" ht="19.5" customHeight="1">
      <c r="C226" s="6"/>
      <c r="D226" s="6"/>
    </row>
    <row r="227" spans="3:4" ht="19.5" customHeight="1">
      <c r="C227" s="6"/>
      <c r="D227" s="6"/>
    </row>
    <row r="228" spans="3:4" ht="19.5" customHeight="1">
      <c r="C228" s="6"/>
      <c r="D228" s="6"/>
    </row>
    <row r="229" spans="3:4" ht="19.5" customHeight="1">
      <c r="C229" s="6"/>
      <c r="D229" s="6"/>
    </row>
    <row r="230" spans="3:4" ht="19.5" customHeight="1">
      <c r="C230" s="6"/>
      <c r="D230" s="6"/>
    </row>
    <row r="231" spans="3:4" ht="19.5" customHeight="1">
      <c r="C231" s="6"/>
      <c r="D231" s="6"/>
    </row>
    <row r="232" spans="3:4" ht="19.5" customHeight="1">
      <c r="C232" s="6"/>
      <c r="D232" s="6"/>
    </row>
    <row r="233" spans="3:4" ht="19.5" customHeight="1">
      <c r="C233" s="6"/>
      <c r="D233" s="6"/>
    </row>
    <row r="234" spans="3:4" ht="19.5" customHeight="1">
      <c r="C234" s="6"/>
      <c r="D234" s="6"/>
    </row>
    <row r="235" spans="3:4" ht="19.5" customHeight="1">
      <c r="C235" s="6"/>
      <c r="D235" s="6"/>
    </row>
    <row r="236" spans="3:4" ht="19.5" customHeight="1">
      <c r="C236" s="6"/>
      <c r="D236" s="6"/>
    </row>
    <row r="237" spans="3:4" ht="19.5" customHeight="1">
      <c r="C237" s="6"/>
      <c r="D237" s="6"/>
    </row>
    <row r="238" spans="3:4" ht="19.5" customHeight="1">
      <c r="C238" s="6"/>
      <c r="D238" s="6"/>
    </row>
    <row r="239" spans="3:4" ht="19.5" customHeight="1">
      <c r="C239" s="6"/>
      <c r="D239" s="6"/>
    </row>
    <row r="240" spans="3:4" ht="19.5" customHeight="1">
      <c r="C240" s="6"/>
      <c r="D240" s="6"/>
    </row>
    <row r="241" spans="3:4" ht="19.5" customHeight="1">
      <c r="C241" s="6"/>
      <c r="D241" s="6"/>
    </row>
    <row r="242" spans="3:4" ht="19.5" customHeight="1">
      <c r="C242" s="6"/>
      <c r="D242" s="6"/>
    </row>
    <row r="243" spans="3:4" ht="19.5" customHeight="1">
      <c r="C243" s="6"/>
      <c r="D243" s="6"/>
    </row>
    <row r="244" spans="3:4" ht="19.5" customHeight="1">
      <c r="C244" s="6"/>
      <c r="D244" s="6"/>
    </row>
    <row r="245" spans="3:4" ht="19.5" customHeight="1">
      <c r="C245" s="6"/>
      <c r="D245" s="6"/>
    </row>
    <row r="246" spans="3:4" ht="19.5" customHeight="1">
      <c r="C246" s="6"/>
      <c r="D246" s="6"/>
    </row>
    <row r="247" spans="3:4" ht="19.5" customHeight="1">
      <c r="C247" s="6"/>
      <c r="D247" s="6"/>
    </row>
    <row r="248" spans="3:4" ht="19.5" customHeight="1">
      <c r="C248" s="6"/>
      <c r="D248" s="6"/>
    </row>
    <row r="249" spans="3:4" ht="19.5" customHeight="1">
      <c r="C249" s="6"/>
      <c r="D249" s="6"/>
    </row>
    <row r="250" spans="3:4" ht="19.5" customHeight="1">
      <c r="C250" s="6"/>
      <c r="D250" s="6"/>
    </row>
    <row r="251" spans="3:4" ht="19.5" customHeight="1">
      <c r="C251" s="6"/>
      <c r="D251" s="6"/>
    </row>
    <row r="252" spans="3:4" ht="19.5" customHeight="1">
      <c r="C252" s="6"/>
      <c r="D252" s="6"/>
    </row>
    <row r="253" spans="3:4" ht="19.5" customHeight="1">
      <c r="C253" s="6"/>
      <c r="D253" s="6"/>
    </row>
    <row r="254" spans="3:4" ht="19.5" customHeight="1">
      <c r="C254" s="6"/>
      <c r="D254" s="6"/>
    </row>
    <row r="255" spans="3:4" ht="19.5" customHeight="1">
      <c r="C255" s="6"/>
      <c r="D255" s="6"/>
    </row>
    <row r="256" spans="3:4" ht="19.5" customHeight="1">
      <c r="C256" s="6"/>
      <c r="D256" s="6"/>
    </row>
    <row r="257" spans="3:4" ht="19.5" customHeight="1">
      <c r="C257" s="6"/>
      <c r="D257" s="6"/>
    </row>
    <row r="258" spans="3:4" ht="19.5" customHeight="1">
      <c r="C258" s="6"/>
      <c r="D258" s="6"/>
    </row>
    <row r="259" spans="3:4" ht="19.5" customHeight="1">
      <c r="C259" s="6"/>
      <c r="D259" s="6"/>
    </row>
    <row r="260" spans="3:4" ht="19.5" customHeight="1">
      <c r="C260" s="6"/>
      <c r="D260" s="6"/>
    </row>
    <row r="261" spans="3:4" ht="19.5" customHeight="1">
      <c r="C261" s="6"/>
      <c r="D261" s="6"/>
    </row>
    <row r="262" spans="3:4" ht="19.5" customHeight="1">
      <c r="C262" s="6"/>
      <c r="D262" s="6"/>
    </row>
    <row r="263" spans="3:4" ht="19.5" customHeight="1">
      <c r="C263" s="6"/>
      <c r="D263" s="6"/>
    </row>
    <row r="264" spans="3:4" ht="19.5" customHeight="1">
      <c r="C264" s="6"/>
      <c r="D264" s="6"/>
    </row>
    <row r="265" spans="3:4" ht="19.5" customHeight="1">
      <c r="C265" s="6"/>
      <c r="D265" s="6"/>
    </row>
    <row r="266" spans="3:4" ht="19.5" customHeight="1">
      <c r="C266" s="6"/>
      <c r="D266" s="6"/>
    </row>
    <row r="267" spans="3:4" ht="19.5" customHeight="1">
      <c r="C267" s="6"/>
      <c r="D267" s="6"/>
    </row>
    <row r="268" spans="3:4" ht="19.5" customHeight="1">
      <c r="C268" s="6"/>
      <c r="D268" s="6"/>
    </row>
    <row r="269" spans="3:4" ht="19.5" customHeight="1">
      <c r="C269" s="6"/>
      <c r="D269" s="6"/>
    </row>
    <row r="270" spans="3:4" ht="19.5" customHeight="1">
      <c r="C270" s="6"/>
      <c r="D270" s="6"/>
    </row>
    <row r="271" spans="3:4" ht="19.5" customHeight="1">
      <c r="C271" s="6"/>
      <c r="D271" s="6"/>
    </row>
    <row r="272" spans="3:4" ht="19.5" customHeight="1">
      <c r="C272" s="6"/>
      <c r="D272" s="6"/>
    </row>
    <row r="273" spans="3:4" ht="19.5" customHeight="1">
      <c r="C273" s="6"/>
      <c r="D273" s="6"/>
    </row>
    <row r="274" spans="3:4" ht="19.5" customHeight="1">
      <c r="C274" s="6"/>
      <c r="D274" s="6"/>
    </row>
    <row r="275" spans="3:4" ht="19.5" customHeight="1">
      <c r="C275" s="6"/>
      <c r="D275" s="6"/>
    </row>
    <row r="276" spans="3:4" ht="19.5" customHeight="1">
      <c r="C276" s="6"/>
      <c r="D276" s="6"/>
    </row>
    <row r="277" spans="3:4" ht="19.5" customHeight="1">
      <c r="C277" s="6"/>
      <c r="D277" s="6"/>
    </row>
    <row r="278" spans="3:4" ht="19.5" customHeight="1">
      <c r="C278" s="6"/>
      <c r="D278" s="6"/>
    </row>
    <row r="279" spans="3:4" ht="19.5" customHeight="1">
      <c r="C279" s="6"/>
      <c r="D279" s="6"/>
    </row>
    <row r="280" spans="3:4" ht="19.5" customHeight="1">
      <c r="C280" s="6"/>
      <c r="D280" s="6"/>
    </row>
    <row r="281" spans="3:4" ht="19.5" customHeight="1">
      <c r="C281" s="6"/>
      <c r="D281" s="6"/>
    </row>
    <row r="282" spans="3:4" ht="19.5" customHeight="1">
      <c r="C282" s="6"/>
      <c r="D282" s="6"/>
    </row>
    <row r="283" spans="3:4" ht="19.5" customHeight="1">
      <c r="C283" s="6"/>
      <c r="D283" s="6"/>
    </row>
    <row r="284" spans="3:4" ht="19.5" customHeight="1">
      <c r="C284" s="6"/>
      <c r="D284" s="6"/>
    </row>
    <row r="285" spans="3:4" ht="19.5" customHeight="1">
      <c r="C285" s="6"/>
      <c r="D285" s="6"/>
    </row>
    <row r="286" spans="3:4" ht="19.5" customHeight="1">
      <c r="C286" s="6"/>
      <c r="D286" s="6"/>
    </row>
    <row r="287" spans="3:4" ht="19.5" customHeight="1">
      <c r="C287" s="6"/>
      <c r="D287" s="6"/>
    </row>
    <row r="288" spans="3:4" ht="19.5" customHeight="1">
      <c r="C288" s="6"/>
      <c r="D288" s="6"/>
    </row>
    <row r="289" spans="3:4" ht="19.5" customHeight="1">
      <c r="C289" s="6"/>
      <c r="D289" s="6"/>
    </row>
    <row r="290" spans="3:4" ht="19.5" customHeight="1">
      <c r="C290" s="6"/>
      <c r="D290" s="6"/>
    </row>
    <row r="291" spans="3:4" ht="19.5" customHeight="1">
      <c r="C291" s="6"/>
      <c r="D291" s="6"/>
    </row>
    <row r="292" spans="3:4" ht="19.5" customHeight="1">
      <c r="C292" s="6"/>
      <c r="D292" s="6"/>
    </row>
    <row r="293" spans="3:4" ht="19.5" customHeight="1">
      <c r="C293" s="6"/>
      <c r="D293" s="6"/>
    </row>
    <row r="294" spans="3:4" ht="19.5" customHeight="1">
      <c r="C294" s="6"/>
      <c r="D294" s="6"/>
    </row>
    <row r="295" spans="3:4" ht="19.5" customHeight="1">
      <c r="C295" s="6"/>
      <c r="D295" s="6"/>
    </row>
    <row r="296" spans="3:4" ht="19.5" customHeight="1">
      <c r="C296" s="6"/>
      <c r="D296" s="6"/>
    </row>
    <row r="297" spans="3:4" ht="19.5" customHeight="1">
      <c r="C297" s="6"/>
      <c r="D297" s="6"/>
    </row>
    <row r="298" spans="3:4" ht="19.5" customHeight="1">
      <c r="C298" s="6"/>
      <c r="D298" s="6"/>
    </row>
    <row r="299" spans="3:4" ht="19.5" customHeight="1">
      <c r="C299" s="6"/>
      <c r="D299" s="6"/>
    </row>
    <row r="300" spans="3:4" ht="19.5" customHeight="1">
      <c r="C300" s="6"/>
      <c r="D300" s="6"/>
    </row>
    <row r="301" spans="3:4" ht="19.5" customHeight="1">
      <c r="C301" s="6"/>
      <c r="D301" s="6"/>
    </row>
    <row r="302" spans="3:4" ht="19.5" customHeight="1">
      <c r="C302" s="6"/>
      <c r="D302" s="6"/>
    </row>
    <row r="303" spans="3:4" ht="19.5" customHeight="1">
      <c r="C303" s="6"/>
      <c r="D303" s="6"/>
    </row>
    <row r="304" spans="3:4" ht="19.5" customHeight="1">
      <c r="C304" s="6"/>
      <c r="D304" s="6"/>
    </row>
    <row r="305" spans="3:4" ht="19.5" customHeight="1">
      <c r="C305" s="6"/>
      <c r="D305" s="6"/>
    </row>
    <row r="306" spans="3:4" ht="19.5" customHeight="1">
      <c r="C306" s="6"/>
      <c r="D306" s="6"/>
    </row>
    <row r="307" spans="3:4" ht="19.5" customHeight="1">
      <c r="C307" s="6"/>
      <c r="D307" s="6"/>
    </row>
    <row r="308" spans="3:4" ht="19.5" customHeight="1">
      <c r="C308" s="6"/>
      <c r="D308" s="6"/>
    </row>
    <row r="309" spans="3:4" ht="19.5" customHeight="1">
      <c r="C309" s="6"/>
      <c r="D309" s="6"/>
    </row>
    <row r="310" spans="3:4" ht="19.5" customHeight="1">
      <c r="C310" s="6"/>
      <c r="D310" s="6"/>
    </row>
    <row r="311" spans="3:4" ht="19.5" customHeight="1">
      <c r="C311" s="6"/>
      <c r="D311" s="6"/>
    </row>
    <row r="312" spans="3:4" ht="19.5" customHeight="1">
      <c r="C312" s="6"/>
      <c r="D312" s="6"/>
    </row>
    <row r="313" spans="3:4" ht="19.5" customHeight="1">
      <c r="C313" s="6"/>
      <c r="D313" s="6"/>
    </row>
    <row r="314" spans="3:4" ht="19.5" customHeight="1">
      <c r="C314" s="6"/>
      <c r="D314" s="6"/>
    </row>
    <row r="315" spans="3:4" ht="19.5" customHeight="1">
      <c r="C315" s="6"/>
      <c r="D315" s="6"/>
    </row>
    <row r="316" spans="3:4" ht="19.5" customHeight="1">
      <c r="C316" s="6"/>
      <c r="D316" s="6"/>
    </row>
    <row r="317" spans="3:4" ht="19.5" customHeight="1">
      <c r="C317" s="6"/>
      <c r="D317" s="6"/>
    </row>
    <row r="318" spans="3:4" ht="19.5" customHeight="1">
      <c r="C318" s="6"/>
      <c r="D318" s="6"/>
    </row>
    <row r="319" spans="3:4" ht="19.5" customHeight="1">
      <c r="C319" s="6"/>
      <c r="D319" s="6"/>
    </row>
    <row r="320" spans="3:4" ht="19.5" customHeight="1">
      <c r="C320" s="6"/>
      <c r="D320" s="6"/>
    </row>
    <row r="321" spans="3:4" ht="19.5" customHeight="1">
      <c r="C321" s="6"/>
      <c r="D321" s="6"/>
    </row>
    <row r="322" spans="3:4" ht="19.5" customHeight="1">
      <c r="C322" s="6"/>
      <c r="D322" s="6"/>
    </row>
    <row r="323" spans="3:4" ht="19.5" customHeight="1">
      <c r="C323" s="6"/>
      <c r="D323" s="6"/>
    </row>
    <row r="324" spans="3:4" ht="19.5" customHeight="1">
      <c r="C324" s="6"/>
      <c r="D324" s="6"/>
    </row>
    <row r="325" spans="3:4" ht="19.5" customHeight="1">
      <c r="C325" s="6"/>
      <c r="D325" s="6"/>
    </row>
    <row r="326" spans="3:4" ht="19.5" customHeight="1">
      <c r="C326" s="6"/>
      <c r="D326" s="6"/>
    </row>
    <row r="327" spans="3:4" ht="19.5" customHeight="1">
      <c r="C327" s="6"/>
      <c r="D327" s="6"/>
    </row>
    <row r="328" spans="3:4" ht="19.5" customHeight="1">
      <c r="C328" s="6"/>
      <c r="D328" s="6"/>
    </row>
    <row r="329" spans="3:4" ht="19.5" customHeight="1">
      <c r="C329" s="6"/>
      <c r="D329" s="6"/>
    </row>
    <row r="330" spans="3:4" ht="19.5" customHeight="1">
      <c r="C330" s="6"/>
      <c r="D330" s="6"/>
    </row>
    <row r="331" spans="3:4" ht="19.5" customHeight="1">
      <c r="C331" s="6"/>
      <c r="D331" s="6"/>
    </row>
    <row r="332" spans="3:4" ht="19.5" customHeight="1">
      <c r="C332" s="6"/>
      <c r="D332" s="6"/>
    </row>
    <row r="333" spans="3:4" ht="19.5" customHeight="1">
      <c r="C333" s="6"/>
      <c r="D333" s="6"/>
    </row>
    <row r="334" spans="3:4" ht="19.5" customHeight="1">
      <c r="C334" s="6"/>
      <c r="D334" s="6"/>
    </row>
    <row r="335" spans="3:4" ht="19.5" customHeight="1">
      <c r="C335" s="6"/>
      <c r="D335" s="6"/>
    </row>
    <row r="336" spans="3:4" ht="19.5" customHeight="1">
      <c r="C336" s="6"/>
      <c r="D336" s="6"/>
    </row>
    <row r="337" spans="3:4" ht="19.5" customHeight="1">
      <c r="C337" s="6"/>
      <c r="D337" s="6"/>
    </row>
    <row r="338" spans="3:4" ht="19.5" customHeight="1">
      <c r="C338" s="6"/>
      <c r="D338" s="6"/>
    </row>
    <row r="339" spans="3:4" ht="19.5" customHeight="1">
      <c r="C339" s="6"/>
      <c r="D339" s="6"/>
    </row>
    <row r="340" spans="3:4" ht="19.5" customHeight="1">
      <c r="C340" s="6"/>
      <c r="D340" s="6"/>
    </row>
    <row r="341" spans="3:4" ht="19.5" customHeight="1">
      <c r="C341" s="6"/>
      <c r="D341" s="6"/>
    </row>
    <row r="342" spans="3:4" ht="19.5" customHeight="1">
      <c r="C342" s="6"/>
      <c r="D342" s="6"/>
    </row>
    <row r="343" spans="3:4" ht="19.5" customHeight="1">
      <c r="C343" s="6"/>
      <c r="D343" s="6"/>
    </row>
    <row r="344" spans="3:4" ht="19.5" customHeight="1">
      <c r="C344" s="6"/>
      <c r="D344" s="6"/>
    </row>
    <row r="345" spans="3:4" ht="19.5" customHeight="1">
      <c r="C345" s="6"/>
      <c r="D345" s="6"/>
    </row>
    <row r="346" spans="3:4" ht="19.5" customHeight="1">
      <c r="C346" s="6"/>
      <c r="D346" s="6"/>
    </row>
    <row r="347" spans="3:4" ht="19.5" customHeight="1">
      <c r="C347" s="6"/>
      <c r="D347" s="6"/>
    </row>
    <row r="348" spans="3:4" ht="19.5" customHeight="1">
      <c r="C348" s="6"/>
      <c r="D348" s="6"/>
    </row>
    <row r="349" spans="3:4" ht="19.5" customHeight="1">
      <c r="C349" s="6"/>
      <c r="D349" s="6"/>
    </row>
    <row r="350" spans="3:4" ht="19.5" customHeight="1">
      <c r="C350" s="6"/>
      <c r="D350" s="6"/>
    </row>
    <row r="351" spans="3:4" ht="19.5" customHeight="1">
      <c r="C351" s="6"/>
      <c r="D351" s="6"/>
    </row>
    <row r="352" spans="3:4" ht="19.5" customHeight="1">
      <c r="C352" s="6"/>
      <c r="D352" s="6"/>
    </row>
    <row r="353" spans="3:4" ht="19.5" customHeight="1">
      <c r="C353" s="6"/>
      <c r="D353" s="6"/>
    </row>
    <row r="354" spans="3:4" ht="19.5" customHeight="1">
      <c r="C354" s="6"/>
      <c r="D354" s="6"/>
    </row>
    <row r="355" spans="3:4" ht="19.5" customHeight="1">
      <c r="C355" s="6"/>
      <c r="D355" s="6"/>
    </row>
    <row r="356" spans="3:4" ht="19.5" customHeight="1">
      <c r="C356" s="6"/>
      <c r="D356" s="6"/>
    </row>
    <row r="357" spans="3:4" ht="19.5" customHeight="1">
      <c r="C357" s="6"/>
      <c r="D357" s="6"/>
    </row>
    <row r="358" spans="3:4" ht="19.5" customHeight="1">
      <c r="C358" s="6"/>
      <c r="D358" s="6"/>
    </row>
    <row r="359" spans="3:4" ht="19.5" customHeight="1">
      <c r="C359" s="6"/>
      <c r="D359" s="6"/>
    </row>
    <row r="360" spans="3:4" ht="19.5" customHeight="1">
      <c r="C360" s="6"/>
      <c r="D360" s="6"/>
    </row>
    <row r="361" spans="3:4" ht="19.5" customHeight="1">
      <c r="C361" s="6"/>
      <c r="D361" s="6"/>
    </row>
    <row r="362" spans="3:4" ht="19.5" customHeight="1">
      <c r="C362" s="6"/>
      <c r="D362" s="6"/>
    </row>
    <row r="363" spans="3:4" ht="19.5" customHeight="1">
      <c r="C363" s="6"/>
      <c r="D363" s="6"/>
    </row>
    <row r="364" spans="3:4" ht="19.5" customHeight="1">
      <c r="C364" s="6"/>
      <c r="D364" s="6"/>
    </row>
    <row r="365" spans="3:4" ht="19.5" customHeight="1">
      <c r="C365" s="6"/>
      <c r="D365" s="6"/>
    </row>
    <row r="366" spans="3:4" ht="19.5" customHeight="1">
      <c r="C366" s="6"/>
      <c r="D366" s="6"/>
    </row>
    <row r="367" spans="3:4" ht="19.5" customHeight="1">
      <c r="C367" s="6"/>
      <c r="D367" s="6"/>
    </row>
    <row r="368" spans="3:4" ht="19.5" customHeight="1">
      <c r="C368" s="6"/>
      <c r="D368" s="6"/>
    </row>
    <row r="369" spans="3:4" ht="19.5" customHeight="1">
      <c r="C369" s="6"/>
      <c r="D369" s="6"/>
    </row>
    <row r="370" spans="3:4" ht="19.5" customHeight="1">
      <c r="C370" s="6"/>
      <c r="D370" s="6"/>
    </row>
    <row r="371" spans="3:4" ht="19.5" customHeight="1">
      <c r="C371" s="6"/>
      <c r="D371" s="6"/>
    </row>
    <row r="372" spans="3:4" ht="19.5" customHeight="1">
      <c r="C372" s="6"/>
      <c r="D372" s="6"/>
    </row>
    <row r="373" spans="3:4" ht="19.5" customHeight="1">
      <c r="C373" s="6"/>
      <c r="D373" s="6"/>
    </row>
    <row r="374" spans="3:4" ht="19.5" customHeight="1">
      <c r="C374" s="6"/>
      <c r="D374" s="6"/>
    </row>
    <row r="375" spans="3:4" ht="19.5" customHeight="1">
      <c r="C375" s="6"/>
      <c r="D375" s="6"/>
    </row>
    <row r="376" spans="3:4" ht="19.5" customHeight="1">
      <c r="C376" s="6"/>
      <c r="D376" s="6"/>
    </row>
    <row r="377" spans="3:4" ht="19.5" customHeight="1">
      <c r="C377" s="6"/>
      <c r="D377" s="6"/>
    </row>
    <row r="378" spans="3:4" ht="19.5" customHeight="1">
      <c r="C378" s="6"/>
      <c r="D378" s="6"/>
    </row>
    <row r="379" spans="3:4" ht="19.5" customHeight="1">
      <c r="C379" s="6"/>
      <c r="D379" s="6"/>
    </row>
    <row r="380" spans="3:4" ht="19.5" customHeight="1">
      <c r="C380" s="6"/>
      <c r="D380" s="6"/>
    </row>
    <row r="381" spans="3:4" ht="19.5" customHeight="1">
      <c r="C381" s="6"/>
      <c r="D381" s="6"/>
    </row>
    <row r="382" spans="3:4" ht="19.5" customHeight="1">
      <c r="C382" s="6"/>
      <c r="D382" s="6"/>
    </row>
    <row r="383" spans="3:4" ht="19.5" customHeight="1">
      <c r="C383" s="6"/>
      <c r="D383" s="6"/>
    </row>
    <row r="384" spans="3:4" ht="19.5" customHeight="1">
      <c r="C384" s="6"/>
      <c r="D384" s="6"/>
    </row>
    <row r="385" spans="3:4" ht="19.5" customHeight="1">
      <c r="C385" s="6"/>
      <c r="D385" s="6"/>
    </row>
    <row r="386" spans="3:4" ht="19.5" customHeight="1">
      <c r="C386" s="6"/>
      <c r="D386" s="6"/>
    </row>
    <row r="387" spans="3:4" ht="19.5" customHeight="1">
      <c r="C387" s="6"/>
      <c r="D387" s="6"/>
    </row>
    <row r="388" spans="3:4" ht="19.5" customHeight="1">
      <c r="C388" s="6"/>
      <c r="D388" s="6"/>
    </row>
    <row r="389" spans="3:4" ht="19.5" customHeight="1">
      <c r="C389" s="6"/>
      <c r="D389" s="6"/>
    </row>
    <row r="390" spans="3:4" ht="19.5" customHeight="1">
      <c r="C390" s="6"/>
      <c r="D390" s="6"/>
    </row>
    <row r="391" spans="3:4" ht="19.5" customHeight="1">
      <c r="C391" s="6"/>
      <c r="D391" s="6"/>
    </row>
    <row r="392" spans="3:4" ht="19.5" customHeight="1">
      <c r="C392" s="6"/>
      <c r="D392" s="6"/>
    </row>
    <row r="393" spans="3:4" ht="19.5" customHeight="1">
      <c r="C393" s="6"/>
      <c r="D393" s="6"/>
    </row>
    <row r="394" spans="3:4" ht="19.5" customHeight="1">
      <c r="C394" s="6"/>
      <c r="D394" s="6"/>
    </row>
    <row r="395" spans="3:4" ht="19.5" customHeight="1">
      <c r="C395" s="6"/>
      <c r="D395" s="6"/>
    </row>
    <row r="396" spans="3:4" ht="19.5" customHeight="1">
      <c r="C396" s="6"/>
      <c r="D396" s="6"/>
    </row>
    <row r="397" spans="3:4" ht="19.5" customHeight="1">
      <c r="C397" s="6"/>
      <c r="D397" s="6"/>
    </row>
    <row r="398" spans="3:4" ht="19.5" customHeight="1">
      <c r="C398" s="6"/>
      <c r="D398" s="6"/>
    </row>
    <row r="399" spans="3:4" ht="19.5" customHeight="1">
      <c r="C399" s="6"/>
      <c r="D399" s="6"/>
    </row>
    <row r="400" spans="3:4" ht="19.5" customHeight="1">
      <c r="C400" s="6"/>
      <c r="D400" s="6"/>
    </row>
    <row r="401" spans="3:4" ht="19.5" customHeight="1">
      <c r="C401" s="6"/>
      <c r="D401" s="6"/>
    </row>
  </sheetData>
  <sheetProtection/>
  <conditionalFormatting sqref="K6">
    <cfRule type="cellIs" priority="8" dxfId="18" operator="greaterThanOrEqual" stopIfTrue="1">
      <formula>40</formula>
    </cfRule>
  </conditionalFormatting>
  <conditionalFormatting sqref="K6">
    <cfRule type="cellIs" priority="5" dxfId="0" operator="between" stopIfTrue="1">
      <formula>0</formula>
      <formula>39</formula>
    </cfRule>
  </conditionalFormatting>
  <conditionalFormatting sqref="K7:K51">
    <cfRule type="cellIs" priority="2" dxfId="18" operator="greaterThanOrEqual" stopIfTrue="1">
      <formula>40</formula>
    </cfRule>
  </conditionalFormatting>
  <conditionalFormatting sqref="K7:K51">
    <cfRule type="cellIs" priority="1" dxfId="0" operator="between" stopIfTrue="1">
      <formula>0</formula>
      <formula>39</formula>
    </cfRule>
  </conditionalFormatting>
  <printOptions horizontalCentered="1" verticalCentered="1"/>
  <pageMargins left="0.75" right="0.75" top="1" bottom="1" header="0.5" footer="0.5"/>
  <pageSetup fitToHeight="1" fitToWidth="1"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Bram van de Velde</dc:creator>
  <cp:keywords/>
  <dc:description/>
  <cp:lastModifiedBy>Microsoft Office-gebruiker</cp:lastModifiedBy>
  <cp:lastPrinted>2010-11-30T20:34:55Z</cp:lastPrinted>
  <dcterms:created xsi:type="dcterms:W3CDTF">2005-10-20T18:32:45Z</dcterms:created>
  <dcterms:modified xsi:type="dcterms:W3CDTF">2019-06-30T21:15:14Z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Haak J u730170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filetime>2005-10-20T18:32:45Z</vt:filetime>
  </property>
  <property fmtid="{D5CDD505-2E9C-101B-9397-08002B2CF9AE}" pid="6" name="Retention_Period_Start_Date">
    <vt:filetime>2017-02-21T10:10:11Z</vt:filetime>
  </property>
  <property fmtid="{D5CDD505-2E9C-101B-9397-08002B2CF9AE}" pid="7" name="Last_Reviewed_Date">
    <vt:lpwstr/>
  </property>
  <property fmtid="{D5CDD505-2E9C-101B-9397-08002B2CF9AE}" pid="8" name="Retention_Review_Frequency">
    <vt:lpwstr/>
  </property>
  <property fmtid="{D5CDD505-2E9C-101B-9397-08002B2CF9AE}" pid="9" name="Update_Footer">
    <vt:lpwstr>No</vt:lpwstr>
  </property>
  <property fmtid="{D5CDD505-2E9C-101B-9397-08002B2CF9AE}" pid="10" name="Radio_Button">
    <vt:lpwstr>RadioButton1</vt:lpwstr>
  </property>
</Properties>
</file>